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G50-gmfs1\三鷹市\3050_保険課\保険課(情報系ＦＳから全データ複写)\国保加入係★\試算シート\HP掲載用_MTKAkokuhokanyuu\"/>
    </mc:Choice>
  </mc:AlternateContent>
  <xr:revisionPtr revIDLastSave="0" documentId="13_ncr:1_{3BDB2BEC-5347-4F62-8D1F-5BCF9D9A3C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試算" sheetId="11" r:id="rId1"/>
  </sheets>
  <definedNames>
    <definedName name="_xlnm.Print_Area" localSheetId="0">試算!$A$1:$V$58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4" i="11" l="1"/>
  <c r="Z53" i="11" l="1"/>
  <c r="Z54" i="11"/>
  <c r="Z55" i="11"/>
  <c r="Z52" i="11"/>
  <c r="AP25" i="11" l="1"/>
  <c r="AJ27" i="11" l="1"/>
  <c r="AJ28" i="11"/>
  <c r="AJ29" i="11"/>
  <c r="AJ30" i="11"/>
  <c r="AJ31" i="11"/>
  <c r="AJ32" i="11"/>
  <c r="AJ33" i="11"/>
  <c r="AJ34" i="11"/>
  <c r="AJ26" i="11"/>
  <c r="AJ25" i="11"/>
  <c r="AJ43" i="11" l="1"/>
  <c r="AJ36" i="11" l="1"/>
  <c r="AJ44" i="11" s="1"/>
  <c r="AN40" i="11"/>
  <c r="AM27" i="11"/>
  <c r="AM28" i="11"/>
  <c r="AM29" i="11"/>
  <c r="AM30" i="11"/>
  <c r="AM31" i="11"/>
  <c r="AM32" i="11"/>
  <c r="AM33" i="11"/>
  <c r="AM34" i="11"/>
  <c r="AM26" i="11"/>
  <c r="AM25" i="11"/>
  <c r="AJ45" i="11" l="1"/>
  <c r="AB39" i="11" s="1"/>
  <c r="AB43" i="11" l="1"/>
  <c r="AB40" i="11" s="1"/>
  <c r="C14" i="11"/>
  <c r="X22" i="11"/>
  <c r="H22" i="11" s="1"/>
  <c r="G25" i="11"/>
  <c r="W25" i="11"/>
  <c r="X25" i="11" s="1"/>
  <c r="Y25" i="11"/>
  <c r="AB25" i="11" s="1"/>
  <c r="AK25" i="11"/>
  <c r="AL25" i="11"/>
  <c r="AQ25" i="11"/>
  <c r="AS25" i="11" s="1"/>
  <c r="AT25" i="11" s="1"/>
  <c r="G26" i="11"/>
  <c r="W26" i="11"/>
  <c r="Y26" i="11"/>
  <c r="AB26" i="11" s="1"/>
  <c r="AK26" i="11"/>
  <c r="AL26" i="11"/>
  <c r="AN26" i="11"/>
  <c r="AP26" i="11"/>
  <c r="AQ26" i="11" s="1"/>
  <c r="AS26" i="11" s="1"/>
  <c r="AT26" i="11" s="1"/>
  <c r="G27" i="11"/>
  <c r="W27" i="11"/>
  <c r="Y27" i="11"/>
  <c r="AB27" i="11" s="1"/>
  <c r="AK27" i="11"/>
  <c r="AL27" i="11"/>
  <c r="AN27" i="11"/>
  <c r="AP27" i="11"/>
  <c r="AQ27" i="11" s="1"/>
  <c r="AS27" i="11" s="1"/>
  <c r="AT27" i="11" s="1"/>
  <c r="G28" i="11"/>
  <c r="W28" i="11"/>
  <c r="AI28" i="11" s="1"/>
  <c r="X28" i="11"/>
  <c r="Y28" i="11"/>
  <c r="AB28" i="11" s="1"/>
  <c r="AK28" i="11"/>
  <c r="AL28" i="11"/>
  <c r="AN28" i="11"/>
  <c r="AP28" i="11"/>
  <c r="AQ28" i="11" s="1"/>
  <c r="AS28" i="11" s="1"/>
  <c r="AT28" i="11" s="1"/>
  <c r="G29" i="11"/>
  <c r="W29" i="11"/>
  <c r="AI29" i="11" s="1"/>
  <c r="X29" i="11"/>
  <c r="Y29" i="11"/>
  <c r="AB29" i="11" s="1"/>
  <c r="AK29" i="11"/>
  <c r="AL29" i="11"/>
  <c r="AN29" i="11"/>
  <c r="AP29" i="11"/>
  <c r="AQ29" i="11" s="1"/>
  <c r="AS29" i="11" s="1"/>
  <c r="AT29" i="11" s="1"/>
  <c r="G30" i="11"/>
  <c r="W30" i="11"/>
  <c r="AI30" i="11" s="1"/>
  <c r="X30" i="11"/>
  <c r="Y30" i="11"/>
  <c r="AB30" i="11" s="1"/>
  <c r="AA30" i="11"/>
  <c r="AE30" i="11" s="1"/>
  <c r="S30" i="11" s="1"/>
  <c r="AK30" i="11"/>
  <c r="AL30" i="11"/>
  <c r="AN30" i="11"/>
  <c r="AP30" i="11"/>
  <c r="AQ30" i="11" s="1"/>
  <c r="AS30" i="11" s="1"/>
  <c r="G31" i="11"/>
  <c r="W31" i="11"/>
  <c r="AI31" i="11" s="1"/>
  <c r="X31" i="11"/>
  <c r="Y31" i="11"/>
  <c r="AB31" i="11" s="1"/>
  <c r="AK31" i="11"/>
  <c r="AL31" i="11"/>
  <c r="AN31" i="11"/>
  <c r="AP31" i="11"/>
  <c r="AQ31" i="11" s="1"/>
  <c r="AS31" i="11" s="1"/>
  <c r="AT31" i="11" s="1"/>
  <c r="G32" i="11"/>
  <c r="W32" i="11"/>
  <c r="AI32" i="11" s="1"/>
  <c r="X32" i="11"/>
  <c r="AA32" i="11" s="1"/>
  <c r="AE32" i="11" s="1"/>
  <c r="S32" i="11" s="1"/>
  <c r="Y32" i="11"/>
  <c r="AB32" i="11" s="1"/>
  <c r="AK32" i="11"/>
  <c r="AL32" i="11"/>
  <c r="AN32" i="11"/>
  <c r="AP32" i="11"/>
  <c r="AQ32" i="11" s="1"/>
  <c r="AS32" i="11" s="1"/>
  <c r="G33" i="11"/>
  <c r="W33" i="11"/>
  <c r="X33" i="11"/>
  <c r="Y33" i="11"/>
  <c r="AB33" i="11" s="1"/>
  <c r="AK33" i="11"/>
  <c r="AL33" i="11"/>
  <c r="AN33" i="11"/>
  <c r="AP33" i="11"/>
  <c r="AQ33" i="11" s="1"/>
  <c r="AS33" i="11" s="1"/>
  <c r="AT33" i="11" s="1"/>
  <c r="G34" i="11"/>
  <c r="W34" i="11"/>
  <c r="AI34" i="11" s="1"/>
  <c r="X34" i="11"/>
  <c r="Y34" i="11"/>
  <c r="AB34" i="11" s="1"/>
  <c r="AK34" i="11"/>
  <c r="AL34" i="11"/>
  <c r="AN34" i="11"/>
  <c r="AP34" i="11"/>
  <c r="AQ34" i="11" s="1"/>
  <c r="AS34" i="11" s="1"/>
  <c r="AC38" i="11"/>
  <c r="AC52" i="11" s="1"/>
  <c r="AD38" i="11"/>
  <c r="AE38" i="11"/>
  <c r="AN38" i="11"/>
  <c r="AE41" i="11"/>
  <c r="AB45" i="11"/>
  <c r="AB41" i="11" s="1"/>
  <c r="AD39" i="11"/>
  <c r="X26" i="11" l="1"/>
  <c r="AA26" i="11" s="1"/>
  <c r="AE26" i="11" s="1"/>
  <c r="S26" i="11" s="1"/>
  <c r="AI26" i="11"/>
  <c r="AA34" i="11"/>
  <c r="AE34" i="11" s="1"/>
  <c r="S34" i="11" s="1"/>
  <c r="AD41" i="11"/>
  <c r="AD54" i="11"/>
  <c r="AD52" i="11"/>
  <c r="AD53" i="11"/>
  <c r="AD55" i="11"/>
  <c r="AE40" i="11"/>
  <c r="AE53" i="11"/>
  <c r="AE55" i="11"/>
  <c r="AE54" i="11"/>
  <c r="AE52" i="11"/>
  <c r="AC40" i="11"/>
  <c r="AC53" i="11"/>
  <c r="AC55" i="11"/>
  <c r="AC54" i="11"/>
  <c r="Z33" i="11"/>
  <c r="AD33" i="11" s="1"/>
  <c r="P33" i="11" s="1"/>
  <c r="AI33" i="11"/>
  <c r="X27" i="11"/>
  <c r="AA27" i="11" s="1"/>
  <c r="AE27" i="11" s="1"/>
  <c r="S27" i="11" s="1"/>
  <c r="AI27" i="11"/>
  <c r="AC33" i="11"/>
  <c r="M33" i="11" s="1"/>
  <c r="AD40" i="11"/>
  <c r="AE39" i="11"/>
  <c r="Z31" i="11"/>
  <c r="AD31" i="11" s="1"/>
  <c r="P31" i="11" s="1"/>
  <c r="AN42" i="11"/>
  <c r="AC31" i="11"/>
  <c r="M31" i="11" s="1"/>
  <c r="AA33" i="11"/>
  <c r="AE33" i="11" s="1"/>
  <c r="S33" i="11" s="1"/>
  <c r="AA31" i="11"/>
  <c r="AE31" i="11" s="1"/>
  <c r="S31" i="11" s="1"/>
  <c r="Z28" i="11"/>
  <c r="AC28" i="11" s="1"/>
  <c r="M28" i="11" s="1"/>
  <c r="AL36" i="11"/>
  <c r="Z34" i="11"/>
  <c r="AD34" i="11" s="1"/>
  <c r="P34" i="11" s="1"/>
  <c r="Z32" i="11"/>
  <c r="AD32" i="11" s="1"/>
  <c r="P32" i="11" s="1"/>
  <c r="Z30" i="11"/>
  <c r="AC30" i="11" s="1"/>
  <c r="M30" i="11" s="1"/>
  <c r="AC32" i="11"/>
  <c r="M32" i="11" s="1"/>
  <c r="AC39" i="11"/>
  <c r="AT34" i="11"/>
  <c r="AT32" i="11"/>
  <c r="AT30" i="11"/>
  <c r="Z29" i="11"/>
  <c r="AC29" i="11" s="1"/>
  <c r="M29" i="11" s="1"/>
  <c r="AA29" i="11"/>
  <c r="AE29" i="11" s="1"/>
  <c r="S29" i="11" s="1"/>
  <c r="Z27" i="11"/>
  <c r="AD27" i="11" s="1"/>
  <c r="P27" i="11" s="1"/>
  <c r="AA28" i="11"/>
  <c r="AE28" i="11" s="1"/>
  <c r="S28" i="11" s="1"/>
  <c r="Z26" i="11"/>
  <c r="AD26" i="11" s="1"/>
  <c r="P26" i="11" s="1"/>
  <c r="AN36" i="11"/>
  <c r="AN45" i="11" s="1"/>
  <c r="AB36" i="11"/>
  <c r="AB46" i="11" s="1"/>
  <c r="AA25" i="11"/>
  <c r="Z25" i="11"/>
  <c r="W36" i="11"/>
  <c r="AC41" i="11"/>
  <c r="AB51" i="11" l="1"/>
  <c r="AG54" i="11" s="1"/>
  <c r="X36" i="11"/>
  <c r="AH38" i="11" s="1"/>
  <c r="AD30" i="11"/>
  <c r="P30" i="11" s="1"/>
  <c r="AC34" i="11"/>
  <c r="M34" i="11" s="1"/>
  <c r="AG53" i="11"/>
  <c r="AF25" i="11"/>
  <c r="AF28" i="11"/>
  <c r="AF29" i="11"/>
  <c r="AF30" i="11"/>
  <c r="AF31" i="11"/>
  <c r="AF32" i="11"/>
  <c r="AF33" i="11"/>
  <c r="AF34" i="11"/>
  <c r="AF26" i="11"/>
  <c r="AG27" i="11"/>
  <c r="AG28" i="11"/>
  <c r="AG29" i="11"/>
  <c r="AG30" i="11"/>
  <c r="AG31" i="11"/>
  <c r="AG32" i="11"/>
  <c r="AG33" i="11"/>
  <c r="AG34" i="11"/>
  <c r="AG26" i="11"/>
  <c r="AF27" i="11"/>
  <c r="AG38" i="11"/>
  <c r="AC27" i="11"/>
  <c r="M27" i="11" s="1"/>
  <c r="AD29" i="11"/>
  <c r="P29" i="11" s="1"/>
  <c r="G1" i="11"/>
  <c r="AD28" i="11"/>
  <c r="P28" i="11" s="1"/>
  <c r="AC26" i="11"/>
  <c r="M26" i="11" s="1"/>
  <c r="Z36" i="11"/>
  <c r="AD36" i="11" s="1"/>
  <c r="P36" i="11" s="1"/>
  <c r="AA36" i="11"/>
  <c r="AE36" i="11" s="1"/>
  <c r="S36" i="11" s="1"/>
  <c r="AF38" i="11"/>
  <c r="AD25" i="11"/>
  <c r="P25" i="11" s="1"/>
  <c r="AE25" i="11"/>
  <c r="S25" i="11" s="1"/>
  <c r="S35" i="11" s="1"/>
  <c r="AC25" i="11"/>
  <c r="M25" i="11" s="1"/>
  <c r="AF54" i="11" l="1"/>
  <c r="AG55" i="11"/>
  <c r="AF55" i="11"/>
  <c r="AG52" i="11"/>
  <c r="AG57" i="11" s="1"/>
  <c r="AF53" i="11"/>
  <c r="AF52" i="11"/>
  <c r="AF57" i="11" s="1"/>
  <c r="AG40" i="11"/>
  <c r="AG59" i="11" s="1"/>
  <c r="AG39" i="11"/>
  <c r="AG58" i="11" s="1"/>
  <c r="AF40" i="11"/>
  <c r="AF59" i="11" s="1"/>
  <c r="AF39" i="11"/>
  <c r="G16" i="11"/>
  <c r="E17" i="11"/>
  <c r="F17" i="11"/>
  <c r="E16" i="11"/>
  <c r="F16" i="11"/>
  <c r="J35" i="11"/>
  <c r="H35" i="11"/>
  <c r="AG41" i="11"/>
  <c r="B16" i="11"/>
  <c r="AF35" i="11"/>
  <c r="AH41" i="11"/>
  <c r="AH40" i="11"/>
  <c r="AH39" i="11"/>
  <c r="AH34" i="11"/>
  <c r="T34" i="11" s="1"/>
  <c r="U34" i="11" s="1"/>
  <c r="P35" i="11"/>
  <c r="N28" i="11"/>
  <c r="O28" i="11" s="1"/>
  <c r="Q32" i="11"/>
  <c r="R32" i="11" s="1"/>
  <c r="AH29" i="11"/>
  <c r="T29" i="11" s="1"/>
  <c r="U29" i="11" s="1"/>
  <c r="Q26" i="11"/>
  <c r="R26" i="11" s="1"/>
  <c r="AH32" i="11"/>
  <c r="T32" i="11" s="1"/>
  <c r="U32" i="11" s="1"/>
  <c r="AH33" i="11"/>
  <c r="T33" i="11" s="1"/>
  <c r="U33" i="11" s="1"/>
  <c r="AH28" i="11"/>
  <c r="T28" i="11" s="1"/>
  <c r="U28" i="11" s="1"/>
  <c r="Q30" i="11"/>
  <c r="R30" i="11" s="1"/>
  <c r="N29" i="11"/>
  <c r="O29" i="11" s="1"/>
  <c r="Q33" i="11"/>
  <c r="R33" i="11" s="1"/>
  <c r="N26" i="11"/>
  <c r="O26" i="11" s="1"/>
  <c r="Q34" i="11"/>
  <c r="R34" i="11" s="1"/>
  <c r="Q29" i="11"/>
  <c r="R29" i="11" s="1"/>
  <c r="Q28" i="11"/>
  <c r="R28" i="11" s="1"/>
  <c r="AH31" i="11"/>
  <c r="T31" i="11" s="1"/>
  <c r="U31" i="11" s="1"/>
  <c r="N27" i="11"/>
  <c r="O27" i="11" s="1"/>
  <c r="Q31" i="11"/>
  <c r="R31" i="11" s="1"/>
  <c r="AH27" i="11"/>
  <c r="T27" i="11" s="1"/>
  <c r="U27" i="11" s="1"/>
  <c r="AH26" i="11"/>
  <c r="T26" i="11" s="1"/>
  <c r="U26" i="11" s="1"/>
  <c r="N32" i="11"/>
  <c r="O32" i="11" s="1"/>
  <c r="N30" i="11"/>
  <c r="O30" i="11" s="1"/>
  <c r="AH25" i="11"/>
  <c r="T25" i="11" s="1"/>
  <c r="U25" i="11" s="1"/>
  <c r="N34" i="11"/>
  <c r="O34" i="11" s="1"/>
  <c r="AG25" i="11"/>
  <c r="Q27" i="11"/>
  <c r="R27" i="11" s="1"/>
  <c r="N33" i="11"/>
  <c r="O33" i="11" s="1"/>
  <c r="V33" i="11" s="1"/>
  <c r="I33" i="11" s="1"/>
  <c r="N25" i="11"/>
  <c r="O25" i="11" s="1"/>
  <c r="AH30" i="11"/>
  <c r="T30" i="11" s="1"/>
  <c r="U30" i="11" s="1"/>
  <c r="N31" i="11"/>
  <c r="O31" i="11" s="1"/>
  <c r="C16" i="11"/>
  <c r="B15" i="11"/>
  <c r="C15" i="11"/>
  <c r="M35" i="11"/>
  <c r="AC36" i="11"/>
  <c r="M36" i="11" s="1"/>
  <c r="O43" i="11" s="1"/>
  <c r="AF41" i="11"/>
  <c r="AF60" i="11" l="1"/>
  <c r="AG36" i="11"/>
  <c r="Q36" i="11" s="1"/>
  <c r="R36" i="11" s="1"/>
  <c r="AF36" i="11"/>
  <c r="AG60" i="11"/>
  <c r="AF58" i="11"/>
  <c r="AI58" i="11" s="1"/>
  <c r="AI57" i="11"/>
  <c r="AI59" i="11"/>
  <c r="AH36" i="11"/>
  <c r="T36" i="11" s="1"/>
  <c r="U36" i="11" s="1"/>
  <c r="Q25" i="11"/>
  <c r="R25" i="11" s="1"/>
  <c r="R35" i="11" s="1"/>
  <c r="AG35" i="11"/>
  <c r="V31" i="11"/>
  <c r="I31" i="11" s="1"/>
  <c r="V29" i="11"/>
  <c r="I29" i="11" s="1"/>
  <c r="V34" i="11"/>
  <c r="I34" i="11" s="1"/>
  <c r="V26" i="11"/>
  <c r="I26" i="11" s="1"/>
  <c r="V27" i="11"/>
  <c r="I27" i="11" s="1"/>
  <c r="V28" i="11"/>
  <c r="I28" i="11" s="1"/>
  <c r="V32" i="11"/>
  <c r="I32" i="11" s="1"/>
  <c r="T35" i="11"/>
  <c r="V30" i="11"/>
  <c r="I30" i="11" s="1"/>
  <c r="N35" i="11"/>
  <c r="N36" i="11"/>
  <c r="O36" i="11" s="1"/>
  <c r="O35" i="11"/>
  <c r="U35" i="11"/>
  <c r="AI60" i="11" l="1"/>
  <c r="I35" i="11" s="1"/>
  <c r="R37" i="11"/>
  <c r="R38" i="11" s="1"/>
  <c r="V25" i="11"/>
  <c r="I25" i="11" s="1"/>
  <c r="Q35" i="11"/>
  <c r="V36" i="11"/>
  <c r="O37" i="11"/>
  <c r="U37" i="11"/>
  <c r="U38" i="11" s="1"/>
  <c r="R40" i="11" l="1"/>
  <c r="V35" i="11"/>
  <c r="O38" i="11"/>
  <c r="V38" i="11" s="1"/>
  <c r="F15" i="11" s="1"/>
  <c r="O40" i="11"/>
  <c r="U40" i="11"/>
  <c r="V37" i="11"/>
  <c r="F14" i="11" s="1"/>
  <c r="V40" i="11" l="1"/>
  <c r="I22" i="11" s="1"/>
  <c r="E15" i="11"/>
  <c r="I1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企画部情報推進室</author>
    <author>野口 理</author>
  </authors>
  <commentList>
    <comment ref="AN2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世帯主以外の加入者数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35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給与所得者
-1
を考慮
</t>
        </r>
      </text>
    </comment>
    <comment ref="AN3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世帯主以外の年齢入力件数の合計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N40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世帯主以外の年齢入力件数の合計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B50" authorId="1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 xml:space="preserve">基準年齢を入力
</t>
        </r>
      </text>
    </comment>
  </commentList>
</comments>
</file>

<file path=xl/sharedStrings.xml><?xml version="1.0" encoding="utf-8"?>
<sst xmlns="http://schemas.openxmlformats.org/spreadsheetml/2006/main" count="198" uniqueCount="179">
  <si>
    <t>[1]所得割</t>
  </si>
  <si>
    <t>[2]均等割</t>
  </si>
  <si>
    <t>(40歳以上65歳未満の被保険者に課税)</t>
  </si>
  <si>
    <t>限度額</t>
    <phoneticPr fontId="2"/>
  </si>
  <si>
    <t>２　後期高齢者支援金課税分</t>
    <phoneticPr fontId="2"/>
  </si>
  <si>
    <t>１　基礎課税分(医療分)</t>
    <phoneticPr fontId="2"/>
  </si>
  <si>
    <t>[1]所得割</t>
    <phoneticPr fontId="2"/>
  </si>
  <si>
    <t>３　介護納付金課税分(介護保険料)</t>
    <phoneticPr fontId="2"/>
  </si>
  <si>
    <t>税率等</t>
    <rPh sb="0" eb="2">
      <t>ゼイリツ</t>
    </rPh>
    <rPh sb="2" eb="3">
      <t>トウ</t>
    </rPh>
    <phoneticPr fontId="2"/>
  </si>
  <si>
    <t>項目</t>
    <rPh sb="0" eb="2">
      <t>コウモク</t>
    </rPh>
    <phoneticPr fontId="2"/>
  </si>
  <si>
    <t>続柄</t>
    <rPh sb="0" eb="2">
      <t>ツヅキガラ</t>
    </rPh>
    <phoneticPr fontId="2"/>
  </si>
  <si>
    <t>世帯主</t>
    <rPh sb="0" eb="3">
      <t>セタイヌシ</t>
    </rPh>
    <phoneticPr fontId="2"/>
  </si>
  <si>
    <t>年齢</t>
    <rPh sb="0" eb="2">
      <t>ネンレイ</t>
    </rPh>
    <phoneticPr fontId="2"/>
  </si>
  <si>
    <t>・年度途中で介護保険該当（40歳）又は該当からはずれた場合（65歳）は正しく計算できません。</t>
    <rPh sb="15" eb="16">
      <t>サイ</t>
    </rPh>
    <rPh sb="32" eb="33">
      <t>サイ</t>
    </rPh>
    <phoneticPr fontId="2"/>
  </si>
  <si>
    <t>前年総所得額</t>
    <rPh sb="0" eb="2">
      <t>ゼンネン</t>
    </rPh>
    <rPh sb="2" eb="6">
      <t>ソウショトクガク</t>
    </rPh>
    <phoneticPr fontId="2"/>
  </si>
  <si>
    <t>世帯員１</t>
    <rPh sb="0" eb="2">
      <t>セタイ</t>
    </rPh>
    <rPh sb="2" eb="3">
      <t>イン</t>
    </rPh>
    <phoneticPr fontId="2"/>
  </si>
  <si>
    <t>世帯員２</t>
    <rPh sb="0" eb="2">
      <t>セタイ</t>
    </rPh>
    <rPh sb="2" eb="3">
      <t>イン</t>
    </rPh>
    <phoneticPr fontId="2"/>
  </si>
  <si>
    <t>世帯員３</t>
    <rPh sb="0" eb="2">
      <t>セタイ</t>
    </rPh>
    <rPh sb="2" eb="3">
      <t>イン</t>
    </rPh>
    <phoneticPr fontId="2"/>
  </si>
  <si>
    <t>世帯員４</t>
    <rPh sb="0" eb="2">
      <t>セタイ</t>
    </rPh>
    <rPh sb="2" eb="3">
      <t>イン</t>
    </rPh>
    <phoneticPr fontId="2"/>
  </si>
  <si>
    <t>世帯員５</t>
    <rPh sb="0" eb="2">
      <t>セタイ</t>
    </rPh>
    <rPh sb="2" eb="3">
      <t>イン</t>
    </rPh>
    <phoneticPr fontId="2"/>
  </si>
  <si>
    <t>世帯員６</t>
    <rPh sb="0" eb="2">
      <t>セタイ</t>
    </rPh>
    <rPh sb="2" eb="3">
      <t>イン</t>
    </rPh>
    <phoneticPr fontId="2"/>
  </si>
  <si>
    <t>世帯員７</t>
    <rPh sb="0" eb="2">
      <t>セタイ</t>
    </rPh>
    <rPh sb="2" eb="3">
      <t>イン</t>
    </rPh>
    <phoneticPr fontId="2"/>
  </si>
  <si>
    <t>世帯員８</t>
    <rPh sb="0" eb="2">
      <t>セタイ</t>
    </rPh>
    <rPh sb="2" eb="3">
      <t>イン</t>
    </rPh>
    <phoneticPr fontId="2"/>
  </si>
  <si>
    <t>世帯員９</t>
    <rPh sb="0" eb="2">
      <t>セタイ</t>
    </rPh>
    <rPh sb="2" eb="3">
      <t>イン</t>
    </rPh>
    <phoneticPr fontId="2"/>
  </si>
  <si>
    <t>加入する者</t>
    <rPh sb="0" eb="2">
      <t>カニュウ</t>
    </rPh>
    <rPh sb="4" eb="5">
      <t>モノ</t>
    </rPh>
    <phoneticPr fontId="2"/>
  </si>
  <si>
    <t>加入者数</t>
    <rPh sb="0" eb="2">
      <t>カニュウ</t>
    </rPh>
    <rPh sb="2" eb="3">
      <t>シャ</t>
    </rPh>
    <rPh sb="3" eb="4">
      <t>スウ</t>
    </rPh>
    <phoneticPr fontId="2"/>
  </si>
  <si>
    <t>年間保険税額</t>
    <rPh sb="0" eb="2">
      <t>ネンカン</t>
    </rPh>
    <rPh sb="2" eb="4">
      <t>ホケン</t>
    </rPh>
    <rPh sb="4" eb="6">
      <t>ゼイガク</t>
    </rPh>
    <phoneticPr fontId="2"/>
  </si>
  <si>
    <t>算定基礎額</t>
  </si>
  <si>
    <t>算定基礎額</t>
    <rPh sb="0" eb="2">
      <t>サンテイ</t>
    </rPh>
    <rPh sb="2" eb="4">
      <t>キソ</t>
    </rPh>
    <rPh sb="4" eb="5">
      <t>ガク</t>
    </rPh>
    <phoneticPr fontId="2"/>
  </si>
  <si>
    <t>（参考）
月額換算
１／１２</t>
    <rPh sb="5" eb="7">
      <t>ゲツガク</t>
    </rPh>
    <rPh sb="7" eb="9">
      <t>カンザン</t>
    </rPh>
    <phoneticPr fontId="2"/>
  </si>
  <si>
    <t>★算定基礎額 ＝ 前年総所得額 －　</t>
    <rPh sb="1" eb="3">
      <t>サンテイ</t>
    </rPh>
    <rPh sb="3" eb="5">
      <t>キソ</t>
    </rPh>
    <rPh sb="5" eb="6">
      <t>ガク</t>
    </rPh>
    <rPh sb="9" eb="11">
      <t>ゼンネン</t>
    </rPh>
    <rPh sb="11" eb="14">
      <t>ソウショトク</t>
    </rPh>
    <rPh sb="14" eb="15">
      <t>ガク</t>
    </rPh>
    <phoneticPr fontId="2"/>
  </si>
  <si>
    <t>介護判定</t>
    <rPh sb="0" eb="2">
      <t>カイゴ</t>
    </rPh>
    <rPh sb="2" eb="4">
      <t>ハンテイ</t>
    </rPh>
    <phoneticPr fontId="2"/>
  </si>
  <si>
    <t>介護算定基礎額</t>
    <rPh sb="0" eb="2">
      <t>カイゴ</t>
    </rPh>
    <rPh sb="2" eb="4">
      <t>サンテイ</t>
    </rPh>
    <rPh sb="4" eb="6">
      <t>キソ</t>
    </rPh>
    <rPh sb="6" eb="7">
      <t>ガク</t>
    </rPh>
    <phoneticPr fontId="2"/>
  </si>
  <si>
    <t>軽減判定所得</t>
    <phoneticPr fontId="2"/>
  </si>
  <si>
    <t>合計</t>
    <rPh sb="0" eb="2">
      <t>ゴウケイ</t>
    </rPh>
    <phoneticPr fontId="2"/>
  </si>
  <si>
    <t>加入判定</t>
    <rPh sb="0" eb="2">
      <t>カニュウ</t>
    </rPh>
    <rPh sb="2" eb="4">
      <t>ハンテイ</t>
    </rPh>
    <phoneticPr fontId="2"/>
  </si>
  <si>
    <t>世帯主</t>
  </si>
  <si>
    <t>世帯員１</t>
  </si>
  <si>
    <t>世帯員２</t>
  </si>
  <si>
    <t>世帯員３</t>
  </si>
  <si>
    <t>世帯員４</t>
  </si>
  <si>
    <t>世帯員５</t>
  </si>
  <si>
    <t>世帯員６</t>
  </si>
  <si>
    <t>世帯員７</t>
  </si>
  <si>
    <t>世帯員８</t>
  </si>
  <si>
    <t>世帯員９</t>
  </si>
  <si>
    <t>１医療分</t>
    <rPh sb="1" eb="3">
      <t>イリョウ</t>
    </rPh>
    <rPh sb="3" eb="4">
      <t>ブン</t>
    </rPh>
    <phoneticPr fontId="2"/>
  </si>
  <si>
    <t>所得割</t>
    <rPh sb="0" eb="2">
      <t>ショトク</t>
    </rPh>
    <rPh sb="2" eb="3">
      <t>ワリ</t>
    </rPh>
    <phoneticPr fontId="2"/>
  </si>
  <si>
    <t>均等割</t>
    <rPh sb="0" eb="3">
      <t>キントウワ</t>
    </rPh>
    <phoneticPr fontId="2"/>
  </si>
  <si>
    <t>小計</t>
    <rPh sb="0" eb="2">
      <t>ショウケイ</t>
    </rPh>
    <phoneticPr fontId="2"/>
  </si>
  <si>
    <t>２支援金分</t>
    <rPh sb="1" eb="4">
      <t>シエンキン</t>
    </rPh>
    <rPh sb="4" eb="5">
      <t>ブン</t>
    </rPh>
    <phoneticPr fontId="2"/>
  </si>
  <si>
    <t>３介護保険料</t>
    <rPh sb="1" eb="3">
      <t>カイゴ</t>
    </rPh>
    <rPh sb="3" eb="6">
      <t>ホケンリョウ</t>
    </rPh>
    <phoneticPr fontId="2"/>
  </si>
  <si>
    <t>軽減判定</t>
    <rPh sb="0" eb="2">
      <t>ケイゲン</t>
    </rPh>
    <rPh sb="2" eb="4">
      <t>ハンテイ</t>
    </rPh>
    <phoneticPr fontId="2"/>
  </si>
  <si>
    <t>←C15に表示</t>
    <rPh sb="5" eb="7">
      <t>ヒョウジ</t>
    </rPh>
    <phoneticPr fontId="2"/>
  </si>
  <si>
    <t>所医療</t>
    <rPh sb="0" eb="1">
      <t>トコロ</t>
    </rPh>
    <rPh sb="1" eb="3">
      <t>イリョウ</t>
    </rPh>
    <phoneticPr fontId="2"/>
  </si>
  <si>
    <t>所後期</t>
    <rPh sb="0" eb="1">
      <t>トコロ</t>
    </rPh>
    <rPh sb="1" eb="3">
      <t>コウキ</t>
    </rPh>
    <phoneticPr fontId="2"/>
  </si>
  <si>
    <t>所介護</t>
    <rPh sb="0" eb="1">
      <t>トコロ</t>
    </rPh>
    <rPh sb="1" eb="3">
      <t>カイゴ</t>
    </rPh>
    <phoneticPr fontId="2"/>
  </si>
  <si>
    <t>均医療</t>
    <rPh sb="0" eb="1">
      <t>タモツ</t>
    </rPh>
    <rPh sb="1" eb="3">
      <t>イリョウ</t>
    </rPh>
    <phoneticPr fontId="2"/>
  </si>
  <si>
    <t>均後期</t>
    <rPh sb="0" eb="1">
      <t>タモツ</t>
    </rPh>
    <rPh sb="1" eb="3">
      <t>コウキ</t>
    </rPh>
    <phoneticPr fontId="2"/>
  </si>
  <si>
    <t>均介護</t>
    <rPh sb="0" eb="1">
      <t>タモツ</t>
    </rPh>
    <rPh sb="1" eb="3">
      <t>カイゴ</t>
    </rPh>
    <phoneticPr fontId="2"/>
  </si>
  <si>
    <t>計算税額</t>
    <rPh sb="0" eb="2">
      <t>ケイサン</t>
    </rPh>
    <rPh sb="2" eb="4">
      <t>ゼイガク</t>
    </rPh>
    <phoneticPr fontId="2"/>
  </si>
  <si>
    <t>限度額適用後</t>
    <rPh sb="0" eb="2">
      <t>ゲンド</t>
    </rPh>
    <rPh sb="2" eb="3">
      <t>ガク</t>
    </rPh>
    <rPh sb="3" eb="5">
      <t>テキヨウ</t>
    </rPh>
    <rPh sb="5" eb="6">
      <t>ゴ</t>
    </rPh>
    <phoneticPr fontId="2"/>
  </si>
  <si>
    <t>超過分</t>
    <rPh sb="0" eb="2">
      <t>チョウカ</t>
    </rPh>
    <rPh sb="2" eb="3">
      <t>ブン</t>
    </rPh>
    <phoneticPr fontId="2"/>
  </si>
  <si>
    <t>←軽減なし</t>
    <rPh sb="1" eb="3">
      <t>ケイゲン</t>
    </rPh>
    <phoneticPr fontId="2"/>
  </si>
  <si>
    <t>均等割単価→</t>
    <rPh sb="0" eb="3">
      <t>キントウワ</t>
    </rPh>
    <rPh sb="3" eb="5">
      <t>タンカ</t>
    </rPh>
    <phoneticPr fontId="2"/>
  </si>
  <si>
    <t>↑均等割軽減単価</t>
    <rPh sb="1" eb="4">
      <t>キントウワ</t>
    </rPh>
    <rPh sb="4" eb="6">
      <t>ケイゲン</t>
    </rPh>
    <rPh sb="6" eb="8">
      <t>タンカ</t>
    </rPh>
    <phoneticPr fontId="2"/>
  </si>
  <si>
    <t>加入月数</t>
    <rPh sb="0" eb="2">
      <t>カニュウ</t>
    </rPh>
    <rPh sb="2" eb="3">
      <t>ツキ</t>
    </rPh>
    <rPh sb="3" eb="4">
      <t>スウ</t>
    </rPh>
    <phoneticPr fontId="2"/>
  </si>
  <si>
    <t>金額</t>
    <rPh sb="0" eb="2">
      <t>キンガク</t>
    </rPh>
    <phoneticPr fontId="2"/>
  </si>
  <si>
    <t>加入月数</t>
    <rPh sb="0" eb="2">
      <t>カニュウ</t>
    </rPh>
    <rPh sb="2" eb="4">
      <t>ツキスウ</t>
    </rPh>
    <phoneticPr fontId="2"/>
  </si>
  <si>
    <t>医療月割</t>
    <rPh sb="0" eb="2">
      <t>イリョウ</t>
    </rPh>
    <rPh sb="2" eb="4">
      <t>ツキワ</t>
    </rPh>
    <phoneticPr fontId="2"/>
  </si>
  <si>
    <t>入力ﾁｪｯｸ</t>
  </si>
  <si>
    <t>所得</t>
    <rPh sb="0" eb="2">
      <t>ショトク</t>
    </rPh>
    <phoneticPr fontId="2"/>
  </si>
  <si>
    <t>個人別年税額（参考）</t>
    <rPh sb="0" eb="2">
      <t>コジン</t>
    </rPh>
    <rPh sb="2" eb="3">
      <t>ベツ</t>
    </rPh>
    <rPh sb="3" eb="4">
      <t>トシ</t>
    </rPh>
    <rPh sb="4" eb="5">
      <t>ゼイ</t>
    </rPh>
    <rPh sb="5" eb="6">
      <t>ガク</t>
    </rPh>
    <rPh sb="7" eb="9">
      <t>サンコウ</t>
    </rPh>
    <phoneticPr fontId="2"/>
  </si>
  <si>
    <t>←加入月=文字列を数値に変換</t>
    <phoneticPr fontId="2"/>
  </si>
  <si>
    <t>★入力方法★</t>
    <rPh sb="1" eb="3">
      <t>ニュウリョク</t>
    </rPh>
    <rPh sb="3" eb="5">
      <t>ホウホウ</t>
    </rPh>
    <phoneticPr fontId="2"/>
  </si>
  <si>
    <t>※</t>
    <phoneticPr fontId="2"/>
  </si>
  <si>
    <t>途中加入の場合、加入月を入力してください→</t>
    <rPh sb="0" eb="2">
      <t>トチュウ</t>
    </rPh>
    <rPh sb="2" eb="4">
      <t>カニュウ</t>
    </rPh>
    <rPh sb="5" eb="7">
      <t>バアイ</t>
    </rPh>
    <rPh sb="8" eb="10">
      <t>カニュウ</t>
    </rPh>
    <rPh sb="10" eb="11">
      <t>ツキ</t>
    </rPh>
    <rPh sb="12" eb="14">
      <t>ニュウリョク</t>
    </rPh>
    <phoneticPr fontId="2"/>
  </si>
  <si>
    <t>年度途中の加入の場合は、加入月を入力すると、月割りの金額が計算されます。</t>
    <rPh sb="0" eb="2">
      <t>ネンド</t>
    </rPh>
    <rPh sb="2" eb="4">
      <t>トチュウ</t>
    </rPh>
    <rPh sb="5" eb="7">
      <t>カニュウ</t>
    </rPh>
    <rPh sb="8" eb="10">
      <t>バアイ</t>
    </rPh>
    <rPh sb="12" eb="14">
      <t>カニュウ</t>
    </rPh>
    <rPh sb="14" eb="15">
      <t>ツキ</t>
    </rPh>
    <rPh sb="16" eb="18">
      <t>ニュウリョク</t>
    </rPh>
    <rPh sb="22" eb="24">
      <t>ツキワ</t>
    </rPh>
    <rPh sb="26" eb="28">
      <t>キンガク</t>
    </rPh>
    <rPh sb="29" eb="31">
      <t>ケイサン</t>
    </rPh>
    <phoneticPr fontId="2"/>
  </si>
  <si>
    <t>・あくまで試算ですので実際の税額と異なることがあります。</t>
    <phoneticPr fontId="2"/>
  </si>
  <si>
    <t>・100円未満の端数計算及び限度額超過があるため、個人別税額の合算と年税額は必ずしも一致しません。</t>
    <phoneticPr fontId="2"/>
  </si>
  <si>
    <t>・前年の所得の申告がない方は、正しく計算されません｡(均等割の軽減措置を受けることができません｡)</t>
    <phoneticPr fontId="2"/>
  </si>
  <si>
    <t>・国民健康保険の加入者が、専従者給与を支払い、又は受け取っている場合、計算が正しくならないことがあります。</t>
    <phoneticPr fontId="2"/>
  </si>
  <si>
    <t>・年度途中で世帯員の一部の方が加入又は離脱した場合、正しく計算されません。</t>
    <phoneticPr fontId="2"/>
  </si>
  <si>
    <t>・旧社保の被扶養者に係る減免は、計算に算定されておりません。</t>
    <rPh sb="2" eb="3">
      <t>シャ</t>
    </rPh>
    <rPh sb="3" eb="4">
      <t>ホ</t>
    </rPh>
    <phoneticPr fontId="2"/>
  </si>
  <si>
    <t>・特定同一世帯所属者は計算に算定されておりません。</t>
    <phoneticPr fontId="2"/>
  </si>
  <si>
    <t>給与所得</t>
    <rPh sb="0" eb="2">
      <t>キュウヨ</t>
    </rPh>
    <rPh sb="2" eb="4">
      <t>ショトク</t>
    </rPh>
    <phoneticPr fontId="2"/>
  </si>
  <si>
    <t>・「国民健康保険税試算のページ」は三鷹市国民健康保険税条例に基づき税額を計算するものです。</t>
    <phoneticPr fontId="2"/>
  </si>
  <si>
    <t>　他市町村の方はご利用いただけません。</t>
    <phoneticPr fontId="2"/>
  </si>
  <si>
    <t>※</t>
    <phoneticPr fontId="2"/>
  </si>
  <si>
    <t>給与所得の算出方法はこちら→</t>
    <rPh sb="0" eb="2">
      <t>キュウヨ</t>
    </rPh>
    <rPh sb="2" eb="4">
      <t>ショトク</t>
    </rPh>
    <rPh sb="5" eb="7">
      <t>サンシュツ</t>
    </rPh>
    <rPh sb="7" eb="9">
      <t>ホウホウ</t>
    </rPh>
    <phoneticPr fontId="2"/>
  </si>
  <si>
    <t>年金所得の算出方法はこちら→</t>
    <rPh sb="0" eb="2">
      <t>ネンキン</t>
    </rPh>
    <rPh sb="2" eb="4">
      <t>ショトク</t>
    </rPh>
    <rPh sb="5" eb="7">
      <t>サンシュツ</t>
    </rPh>
    <rPh sb="7" eb="9">
      <t>ホウホウ</t>
    </rPh>
    <phoneticPr fontId="2"/>
  </si>
  <si>
    <t>給与所得、年金所得シートを個々にクリックしてください。</t>
    <rPh sb="0" eb="2">
      <t>キュウヨ</t>
    </rPh>
    <rPh sb="2" eb="4">
      <t>ショトク</t>
    </rPh>
    <rPh sb="5" eb="7">
      <t>ネンキン</t>
    </rPh>
    <rPh sb="7" eb="9">
      <t>ショトク</t>
    </rPh>
    <rPh sb="13" eb="15">
      <t>ココ</t>
    </rPh>
    <phoneticPr fontId="2"/>
  </si>
  <si>
    <t>65歳判定</t>
    <rPh sb="2" eb="3">
      <t>サイ</t>
    </rPh>
    <rPh sb="3" eb="5">
      <t>ハンテイ</t>
    </rPh>
    <phoneticPr fontId="2"/>
  </si>
  <si>
    <t>65歳以上は年金所得から</t>
    <rPh sb="6" eb="8">
      <t>ネンキン</t>
    </rPh>
    <rPh sb="8" eb="10">
      <t>ショトク</t>
    </rPh>
    <phoneticPr fontId="2"/>
  </si>
  <si>
    <t>控除される。</t>
    <rPh sb="0" eb="2">
      <t>コウジョ</t>
    </rPh>
    <phoneticPr fontId="2"/>
  </si>
  <si>
    <t>・世帯に65歳以上で年金所得以外の所得がある方を含む場合、軽減判定が正しくならないことがあります。</t>
    <rPh sb="1" eb="3">
      <t>セタイ</t>
    </rPh>
    <rPh sb="6" eb="7">
      <t>サイ</t>
    </rPh>
    <rPh sb="7" eb="9">
      <t>イジョウ</t>
    </rPh>
    <rPh sb="10" eb="12">
      <t>ネンキン</t>
    </rPh>
    <rPh sb="12" eb="14">
      <t>ショトク</t>
    </rPh>
    <rPh sb="14" eb="16">
      <t>イガイ</t>
    </rPh>
    <rPh sb="17" eb="19">
      <t>ショトク</t>
    </rPh>
    <rPh sb="22" eb="23">
      <t>カタ</t>
    </rPh>
    <rPh sb="24" eb="25">
      <t>フク</t>
    </rPh>
    <rPh sb="26" eb="28">
      <t>バアイ</t>
    </rPh>
    <rPh sb="29" eb="31">
      <t>ケイゲン</t>
    </rPh>
    <rPh sb="31" eb="33">
      <t>ハンテイ</t>
    </rPh>
    <phoneticPr fontId="2"/>
  </si>
  <si>
    <t>備　考</t>
    <rPh sb="0" eb="1">
      <t>トモ</t>
    </rPh>
    <rPh sb="2" eb="3">
      <t>コウ</t>
    </rPh>
    <phoneticPr fontId="2"/>
  </si>
  <si>
    <t>（検算）</t>
    <rPh sb="1" eb="3">
      <t>ケンザン</t>
    </rPh>
    <phoneticPr fontId="2"/>
  </si>
  <si>
    <t>支援金月割</t>
    <phoneticPr fontId="2"/>
  </si>
  <si>
    <t>介護月割</t>
    <phoneticPr fontId="2"/>
  </si>
  <si>
    <t>担当者用ページ</t>
    <rPh sb="0" eb="3">
      <t>タントウシャ</t>
    </rPh>
    <rPh sb="3" eb="4">
      <t>ヨウ</t>
    </rPh>
    <phoneticPr fontId="2"/>
  </si>
  <si>
    <t>↑月割合計</t>
    <rPh sb="1" eb="3">
      <t>ツキワ</t>
    </rPh>
    <rPh sb="3" eb="5">
      <t>ゴウケイ</t>
    </rPh>
    <phoneticPr fontId="2"/>
  </si>
  <si>
    <t>（I22に表示）</t>
    <rPh sb="5" eb="7">
      <t>ヒョウジ</t>
    </rPh>
    <phoneticPr fontId="2"/>
  </si>
  <si>
    <t>※マクロを無効にした場合、ジャンプしません。</t>
    <phoneticPr fontId="2"/>
  </si>
  <si>
    <t>所得割合計</t>
    <rPh sb="0" eb="2">
      <t>ショトク</t>
    </rPh>
    <rPh sb="2" eb="3">
      <t>ワリ</t>
    </rPh>
    <rPh sb="3" eb="5">
      <t>ゴウケイ</t>
    </rPh>
    <phoneticPr fontId="2"/>
  </si>
  <si>
    <t>加入</t>
    <rPh sb="0" eb="2">
      <t>カニュウ</t>
    </rPh>
    <phoneticPr fontId="2"/>
  </si>
  <si>
    <t>★個人別明細（内訳）</t>
    <rPh sb="1" eb="3">
      <t>コジン</t>
    </rPh>
    <rPh sb="3" eb="4">
      <t>ベツ</t>
    </rPh>
    <rPh sb="4" eb="6">
      <t>メイサイ</t>
    </rPh>
    <rPh sb="7" eb="9">
      <t>ウチワケ</t>
    </rPh>
    <phoneticPr fontId="2"/>
  </si>
  <si>
    <t>参考</t>
    <rPh sb="0" eb="2">
      <t>サンコウ</t>
    </rPh>
    <phoneticPr fontId="2"/>
  </si>
  <si>
    <t>２割</t>
    <rPh sb="1" eb="2">
      <t>ワリ</t>
    </rPh>
    <phoneticPr fontId="2"/>
  </si>
  <si>
    <t>×被保険者数</t>
    <rPh sb="1" eb="5">
      <t>ヒホケンシャ</t>
    </rPh>
    <rPh sb="5" eb="6">
      <t>スウ</t>
    </rPh>
    <phoneticPr fontId="2"/>
  </si>
  <si>
    <t>５割</t>
    <rPh sb="1" eb="2">
      <t>ワリ</t>
    </rPh>
    <phoneticPr fontId="2"/>
  </si>
  <si>
    <t>７割</t>
    <rPh sb="1" eb="2">
      <t>ワリ</t>
    </rPh>
    <phoneticPr fontId="2"/>
  </si>
  <si>
    <t>←7割軽減</t>
    <rPh sb="2" eb="3">
      <t>ワリ</t>
    </rPh>
    <rPh sb="3" eb="5">
      <t>ケイゲン</t>
    </rPh>
    <phoneticPr fontId="2"/>
  </si>
  <si>
    <t>←5割軽減</t>
    <rPh sb="2" eb="3">
      <t>ワリ</t>
    </rPh>
    <rPh sb="3" eb="5">
      <t>ケイゲン</t>
    </rPh>
    <phoneticPr fontId="2"/>
  </si>
  <si>
    <t>←2割軽減</t>
    <rPh sb="2" eb="3">
      <t>ワリ</t>
    </rPh>
    <rPh sb="3" eb="5">
      <t>ケイゲン</t>
    </rPh>
    <phoneticPr fontId="2"/>
  </si>
  <si>
    <t>5割軽減算出</t>
    <rPh sb="1" eb="2">
      <t>ワリ</t>
    </rPh>
    <rPh sb="2" eb="4">
      <t>ケイゲン</t>
    </rPh>
    <rPh sb="4" eb="6">
      <t>サンシュツ</t>
    </rPh>
    <phoneticPr fontId="2"/>
  </si>
  <si>
    <t>2割軽減算出</t>
    <rPh sb="1" eb="2">
      <t>ワリ</t>
    </rPh>
    <rPh sb="2" eb="4">
      <t>ケイゲン</t>
    </rPh>
    <rPh sb="4" eb="6">
      <t>サンシュツ</t>
    </rPh>
    <phoneticPr fontId="2"/>
  </si>
  <si>
    <t>未申告世帯</t>
    <rPh sb="0" eb="3">
      <t>ミシンコク</t>
    </rPh>
    <rPh sb="3" eb="5">
      <t>セタイ</t>
    </rPh>
    <phoneticPr fontId="2"/>
  </si>
  <si>
    <t>　←　未申告世帯の場合1を入力
　　　　（軽減非該当で計算）</t>
    <rPh sb="3" eb="6">
      <t>ミシンコク</t>
    </rPh>
    <rPh sb="6" eb="8">
      <t>セタイ</t>
    </rPh>
    <rPh sb="9" eb="11">
      <t>バアイ</t>
    </rPh>
    <rPh sb="13" eb="15">
      <t>ニュウリョク</t>
    </rPh>
    <rPh sb="21" eb="23">
      <t>ケイゲン</t>
    </rPh>
    <rPh sb="23" eb="24">
      <t>ヒ</t>
    </rPh>
    <rPh sb="24" eb="26">
      <t>ガイトウ</t>
    </rPh>
    <rPh sb="27" eb="29">
      <t>ケイサン</t>
    </rPh>
    <phoneticPr fontId="2"/>
  </si>
  <si>
    <t>・当プログラムを許可無く改変することを禁じます。</t>
    <phoneticPr fontId="2"/>
  </si>
  <si>
    <t>・当プログラムを使用することにより、いかなる損害が発生しても、当市は責任を負いません。</t>
    <phoneticPr fontId="2"/>
  </si>
  <si>
    <r>
      <t>国民健康保険税試算のページ</t>
    </r>
    <r>
      <rPr>
        <b/>
        <sz val="10"/>
        <rFont val="ＭＳ Ｐゴシック"/>
        <family val="3"/>
        <charset val="128"/>
      </rPr>
      <t>　(三鷹市)</t>
    </r>
    <rPh sb="15" eb="18">
      <t>ミ</t>
    </rPh>
    <phoneticPr fontId="2"/>
  </si>
  <si>
    <t>　した上で入力してください。（他の所得がある場合、給与所得のみ30/100した後に合算する。）</t>
    <rPh sb="15" eb="16">
      <t>タ</t>
    </rPh>
    <rPh sb="17" eb="19">
      <t>ショトク</t>
    </rPh>
    <rPh sb="22" eb="24">
      <t>バアイ</t>
    </rPh>
    <rPh sb="25" eb="27">
      <t>キュウヨ</t>
    </rPh>
    <rPh sb="27" eb="29">
      <t>ショトク</t>
    </rPh>
    <rPh sb="39" eb="40">
      <t>ゴ</t>
    </rPh>
    <rPh sb="41" eb="43">
      <t>ガッサン</t>
    </rPh>
    <phoneticPr fontId="2"/>
  </si>
  <si>
    <t>給与以外の所得</t>
    <rPh sb="0" eb="2">
      <t>キュウヨ</t>
    </rPh>
    <rPh sb="2" eb="4">
      <t>イガイ</t>
    </rPh>
    <rPh sb="5" eb="7">
      <t>ショトク</t>
    </rPh>
    <phoneticPr fontId="2"/>
  </si>
  <si>
    <t>失業軽減前</t>
    <rPh sb="0" eb="2">
      <t>シツギョウ</t>
    </rPh>
    <rPh sb="2" eb="4">
      <t>ケイゲン</t>
    </rPh>
    <rPh sb="4" eb="5">
      <t>マエ</t>
    </rPh>
    <phoneticPr fontId="2"/>
  </si>
  <si>
    <t>失業軽減後</t>
    <rPh sb="0" eb="2">
      <t>シツギョウ</t>
    </rPh>
    <rPh sb="2" eb="4">
      <t>ケイゲン</t>
    </rPh>
    <rPh sb="4" eb="5">
      <t>ゴ</t>
    </rPh>
    <phoneticPr fontId="2"/>
  </si>
  <si>
    <t>軽減後総所得</t>
    <rPh sb="0" eb="2">
      <t>ケイゲン</t>
    </rPh>
    <rPh sb="2" eb="3">
      <t>ゴ</t>
    </rPh>
    <rPh sb="3" eb="6">
      <t>ソウショトク</t>
    </rPh>
    <phoneticPr fontId="2"/>
  </si>
  <si>
    <t>↓</t>
    <phoneticPr fontId="2"/>
  </si>
  <si>
    <t>給与所得以外のすべての所得の合計を入力</t>
    <phoneticPr fontId="2"/>
  </si>
  <si>
    <t>↓</t>
    <phoneticPr fontId="2"/>
  </si>
  <si>
    <t>給与 30/100</t>
    <rPh sb="0" eb="2">
      <t>キュウヨ</t>
    </rPh>
    <phoneticPr fontId="2"/>
  </si>
  <si>
    <t>◎非自発的失業軽減申請適用後の所得金額の算出</t>
    <rPh sb="1" eb="2">
      <t>ヒ</t>
    </rPh>
    <rPh sb="2" eb="5">
      <t>ジハツテキ</t>
    </rPh>
    <rPh sb="5" eb="7">
      <t>シツギョウ</t>
    </rPh>
    <rPh sb="7" eb="9">
      <t>ケイゲン</t>
    </rPh>
    <rPh sb="9" eb="11">
      <t>シンセイ</t>
    </rPh>
    <rPh sb="11" eb="13">
      <t>テキヨウ</t>
    </rPh>
    <rPh sb="13" eb="14">
      <t>ゴ</t>
    </rPh>
    <rPh sb="15" eb="17">
      <t>ショトク</t>
    </rPh>
    <rPh sb="17" eb="19">
      <t>キンガク</t>
    </rPh>
    <rPh sb="20" eb="22">
      <t>サンシュツ</t>
    </rPh>
    <phoneticPr fontId="2"/>
  </si>
  <si>
    <t>該当者のみ　</t>
    <phoneticPr fontId="2"/>
  </si>
  <si>
    <t>×被保険者数</t>
    <rPh sb="1" eb="5">
      <t>ヒホケンシャ</t>
    </rPh>
    <rPh sb="5" eb="6">
      <t>カズ</t>
    </rPh>
    <phoneticPr fontId="2"/>
  </si>
  <si>
    <t>注意事項</t>
    <phoneticPr fontId="2"/>
  </si>
  <si>
    <t>税率等（所得割率、均等割額、限度額）はE5：H10に直接入力した数値を参照し計算</t>
    <rPh sb="0" eb="2">
      <t>ゼイリツ</t>
    </rPh>
    <rPh sb="2" eb="3">
      <t>トウ</t>
    </rPh>
    <rPh sb="4" eb="6">
      <t>ショトク</t>
    </rPh>
    <rPh sb="6" eb="7">
      <t>ワリ</t>
    </rPh>
    <rPh sb="7" eb="8">
      <t>リツ</t>
    </rPh>
    <rPh sb="9" eb="12">
      <t>キントウワ</t>
    </rPh>
    <rPh sb="12" eb="13">
      <t>ガク</t>
    </rPh>
    <rPh sb="14" eb="16">
      <t>ゲンド</t>
    </rPh>
    <rPh sb="16" eb="17">
      <t>ガク</t>
    </rPh>
    <rPh sb="26" eb="28">
      <t>チョクセツ</t>
    </rPh>
    <rPh sb="28" eb="30">
      <t>ニュウリョク</t>
    </rPh>
    <rPh sb="32" eb="34">
      <t>スウチ</t>
    </rPh>
    <rPh sb="35" eb="37">
      <t>サンショウ</t>
    </rPh>
    <rPh sb="38" eb="40">
      <t>ケイサン</t>
    </rPh>
    <phoneticPr fontId="2"/>
  </si>
  <si>
    <t>基礎控除はD11を参照</t>
    <rPh sb="0" eb="2">
      <t>キソ</t>
    </rPh>
    <rPh sb="2" eb="4">
      <t>コウジョ</t>
    </rPh>
    <rPh sb="9" eb="11">
      <t>サンショウ</t>
    </rPh>
    <phoneticPr fontId="2"/>
  </si>
  <si>
    <r>
      <t>・平成22年4月より適用の</t>
    </r>
    <r>
      <rPr>
        <sz val="11"/>
        <rFont val="ＭＳ Ｐゴシック"/>
        <family val="3"/>
        <charset val="128"/>
      </rPr>
      <t>非自発的失業者に係る軽減措置に該当する方は、給与所得を30/100（1円未満端数切捨）</t>
    </r>
    <rPh sb="1" eb="3">
      <t>ヘイセイ</t>
    </rPh>
    <rPh sb="5" eb="6">
      <t>ネン</t>
    </rPh>
    <rPh sb="7" eb="8">
      <t>ガツ</t>
    </rPh>
    <rPh sb="10" eb="12">
      <t>テキヨウ</t>
    </rPh>
    <rPh sb="21" eb="22">
      <t>カカ</t>
    </rPh>
    <rPh sb="23" eb="25">
      <t>ケイゲン</t>
    </rPh>
    <rPh sb="25" eb="27">
      <t>ソチ</t>
    </rPh>
    <rPh sb="28" eb="30">
      <t>ガイトウ</t>
    </rPh>
    <rPh sb="32" eb="33">
      <t>カタ</t>
    </rPh>
    <rPh sb="35" eb="37">
      <t>キュウヨ</t>
    </rPh>
    <rPh sb="37" eb="39">
      <t>ショトク</t>
    </rPh>
    <rPh sb="48" eb="49">
      <t>エン</t>
    </rPh>
    <rPh sb="49" eb="51">
      <t>ミマン</t>
    </rPh>
    <rPh sb="51" eb="53">
      <t>ハスウ</t>
    </rPh>
    <rPh sb="53" eb="55">
      <t>キリス</t>
    </rPh>
    <phoneticPr fontId="2"/>
  </si>
  <si>
    <t>加入する者に「加入」と入力し、「年齢」、「前年総所得額」及び「主な所得の種類」を入力してください。</t>
    <rPh sb="31" eb="32">
      <t>オモ</t>
    </rPh>
    <rPh sb="33" eb="35">
      <t>ショトク</t>
    </rPh>
    <rPh sb="36" eb="38">
      <t>シュルイ</t>
    </rPh>
    <phoneticPr fontId="2"/>
  </si>
  <si>
    <t>世帯主は加入しない場合でも「未加入」と入力し、必ず年齢及び前年総所得額等を入力してください。</t>
    <rPh sb="0" eb="3">
      <t>セタイヌシ</t>
    </rPh>
    <rPh sb="4" eb="6">
      <t>カニュウ</t>
    </rPh>
    <rPh sb="9" eb="11">
      <t>バアイ</t>
    </rPh>
    <rPh sb="14" eb="15">
      <t>ミ</t>
    </rPh>
    <rPh sb="23" eb="24">
      <t>カナラ</t>
    </rPh>
    <rPh sb="35" eb="36">
      <t>トウ</t>
    </rPh>
    <phoneticPr fontId="2"/>
  </si>
  <si>
    <t>種別</t>
    <rPh sb="0" eb="2">
      <t>シュベツ</t>
    </rPh>
    <phoneticPr fontId="2"/>
  </si>
  <si>
    <t>所得</t>
    <rPh sb="0" eb="2">
      <t>ショトク</t>
    </rPh>
    <phoneticPr fontId="2"/>
  </si>
  <si>
    <t>最終判定</t>
    <rPh sb="0" eb="2">
      <t>サイシュウ</t>
    </rPh>
    <rPh sb="2" eb="4">
      <t>ハンテイ</t>
    </rPh>
    <phoneticPr fontId="2"/>
  </si>
  <si>
    <t>年齢＝所得</t>
    <rPh sb="0" eb="2">
      <t>ネンレイ</t>
    </rPh>
    <rPh sb="3" eb="5">
      <t>ショトク</t>
    </rPh>
    <phoneticPr fontId="2"/>
  </si>
  <si>
    <t>加入＝年齢</t>
    <rPh sb="0" eb="2">
      <t>カニュウ</t>
    </rPh>
    <rPh sb="3" eb="5">
      <t>ネンレイ</t>
    </rPh>
    <phoneticPr fontId="2"/>
  </si>
  <si>
    <t>軽減判定</t>
    <rPh sb="0" eb="2">
      <t>ケイゲン</t>
    </rPh>
    <rPh sb="2" eb="4">
      <t>ハンテイ</t>
    </rPh>
    <phoneticPr fontId="2"/>
  </si>
  <si>
    <t>基礎控除加算</t>
    <rPh sb="0" eb="2">
      <t>キソ</t>
    </rPh>
    <rPh sb="2" eb="4">
      <t>コウジョ</t>
    </rPh>
    <rPh sb="4" eb="6">
      <t>カサン</t>
    </rPh>
    <phoneticPr fontId="2"/>
  </si>
  <si>
    <t>←均等割</t>
    <rPh sb="1" eb="4">
      <t>キントウワ</t>
    </rPh>
    <phoneticPr fontId="2"/>
  </si>
  <si>
    <t>　　世帯合計</t>
    <phoneticPr fontId="2"/>
  </si>
  <si>
    <t>給与所得又は年金所得がある被保険者が、複数ある場合、</t>
    <phoneticPr fontId="2"/>
  </si>
  <si>
    <t>2人目から、１人につき</t>
    <phoneticPr fontId="2"/>
  </si>
  <si>
    <t>基礎控除</t>
    <rPh sb="0" eb="2">
      <t>キソ</t>
    </rPh>
    <rPh sb="2" eb="4">
      <t>コウジョ</t>
    </rPh>
    <phoneticPr fontId="2"/>
  </si>
  <si>
    <t>加算額</t>
    <rPh sb="0" eb="3">
      <t>カサンガク</t>
    </rPh>
    <phoneticPr fontId="2"/>
  </si>
  <si>
    <t>基準額</t>
    <rPh sb="0" eb="2">
      <t>キジュン</t>
    </rPh>
    <rPh sb="2" eb="3">
      <t>ガク</t>
    </rPh>
    <phoneticPr fontId="2"/>
  </si>
  <si>
    <t>R3から</t>
    <phoneticPr fontId="2"/>
  </si>
  <si>
    <t>・前年総所得額の種別（給与所得、年金所得、その他）が不明な場合、軽減判定が正しくならないことがあります。</t>
    <rPh sb="1" eb="3">
      <t>ゼンネン</t>
    </rPh>
    <rPh sb="3" eb="4">
      <t>ソウ</t>
    </rPh>
    <rPh sb="4" eb="6">
      <t>ショトク</t>
    </rPh>
    <rPh sb="6" eb="7">
      <t>ガク</t>
    </rPh>
    <rPh sb="8" eb="10">
      <t>シュベツ</t>
    </rPh>
    <rPh sb="11" eb="13">
      <t>キュウヨ</t>
    </rPh>
    <rPh sb="13" eb="15">
      <t>ショトク</t>
    </rPh>
    <rPh sb="16" eb="18">
      <t>ネンキン</t>
    </rPh>
    <rPh sb="18" eb="20">
      <t>ショトク</t>
    </rPh>
    <rPh sb="23" eb="24">
      <t>タ</t>
    </rPh>
    <rPh sb="26" eb="28">
      <t>フメイ</t>
    </rPh>
    <rPh sb="29" eb="31">
      <t>バアイ</t>
    </rPh>
    <phoneticPr fontId="2"/>
  </si>
  <si>
    <t>給与または年金所得の有無</t>
    <rPh sb="0" eb="2">
      <t>キュウヨ</t>
    </rPh>
    <rPh sb="5" eb="7">
      <t>ネンキン</t>
    </rPh>
    <rPh sb="7" eb="9">
      <t>ショトク</t>
    </rPh>
    <rPh sb="10" eb="12">
      <t>ウム</t>
    </rPh>
    <phoneticPr fontId="2"/>
  </si>
  <si>
    <t>F列に値ｺﾋﾟｰ</t>
    <phoneticPr fontId="2"/>
  </si>
  <si>
    <t>基準年齢</t>
    <rPh sb="0" eb="2">
      <t>キジュン</t>
    </rPh>
    <rPh sb="2" eb="4">
      <t>ネンレイ</t>
    </rPh>
    <phoneticPr fontId="2"/>
  </si>
  <si>
    <t>7割→8.5割</t>
    <rPh sb="1" eb="2">
      <t>ワリ</t>
    </rPh>
    <rPh sb="6" eb="7">
      <t>ワリ</t>
    </rPh>
    <phoneticPr fontId="2"/>
  </si>
  <si>
    <t>8割→7.5割</t>
    <rPh sb="1" eb="2">
      <t>ワリ</t>
    </rPh>
    <rPh sb="6" eb="7">
      <t>ワリ</t>
    </rPh>
    <phoneticPr fontId="2"/>
  </si>
  <si>
    <t>2割→4割</t>
    <rPh sb="1" eb="2">
      <t>ワリ</t>
    </rPh>
    <rPh sb="4" eb="5">
      <t>ワリ</t>
    </rPh>
    <phoneticPr fontId="2"/>
  </si>
  <si>
    <t>該当人数</t>
    <rPh sb="0" eb="2">
      <t>ガイトウ</t>
    </rPh>
    <rPh sb="2" eb="4">
      <t>ニンズウ</t>
    </rPh>
    <phoneticPr fontId="2"/>
  </si>
  <si>
    <t>←7割(8.5割)軽減</t>
    <rPh sb="2" eb="3">
      <t>ワリ</t>
    </rPh>
    <rPh sb="7" eb="8">
      <t>ワリ</t>
    </rPh>
    <rPh sb="9" eb="11">
      <t>ケイゲン</t>
    </rPh>
    <phoneticPr fontId="2"/>
  </si>
  <si>
    <t>←5割(7.5割)軽減</t>
    <rPh sb="2" eb="3">
      <t>ワリ</t>
    </rPh>
    <rPh sb="7" eb="8">
      <t>ワリ</t>
    </rPh>
    <rPh sb="9" eb="11">
      <t>ケイゲン</t>
    </rPh>
    <phoneticPr fontId="2"/>
  </si>
  <si>
    <t>←2割(4割)軽減</t>
    <rPh sb="2" eb="3">
      <t>ワリ</t>
    </rPh>
    <rPh sb="5" eb="6">
      <t>ワリ</t>
    </rPh>
    <rPh sb="7" eb="9">
      <t>ケイゲン</t>
    </rPh>
    <phoneticPr fontId="2"/>
  </si>
  <si>
    <t>←軽減なし(5割軽減)</t>
    <rPh sb="1" eb="3">
      <t>ケイゲン</t>
    </rPh>
    <rPh sb="7" eb="8">
      <t>ワリ</t>
    </rPh>
    <rPh sb="8" eb="10">
      <t>ケイゲン</t>
    </rPh>
    <phoneticPr fontId="2"/>
  </si>
  <si>
    <t>R2までは33万円↑</t>
    <rPh sb="7" eb="9">
      <t>マンエン</t>
    </rPh>
    <phoneticPr fontId="2"/>
  </si>
  <si>
    <t>←AB39にリンク</t>
    <phoneticPr fontId="2"/>
  </si>
  <si>
    <t>軽減額（影響額）</t>
    <rPh sb="0" eb="2">
      <t>ケイゲン</t>
    </rPh>
    <rPh sb="2" eb="3">
      <t>ガク</t>
    </rPh>
    <rPh sb="4" eb="7">
      <t>エイキョウガク</t>
    </rPh>
    <phoneticPr fontId="2"/>
  </si>
  <si>
    <t>計</t>
    <rPh sb="0" eb="1">
      <t>ケイ</t>
    </rPh>
    <phoneticPr fontId="2"/>
  </si>
  <si>
    <t>軽減なし→5割</t>
    <rPh sb="0" eb="2">
      <t>ケイゲン</t>
    </rPh>
    <rPh sb="6" eb="7">
      <t>ワリ</t>
    </rPh>
    <phoneticPr fontId="2"/>
  </si>
  <si>
    <t>・令和４年度から、未就学児については、均等割の半額を減額します。（試算する場合は年齢６歳以下を入力）</t>
    <rPh sb="1" eb="2">
      <t>レイ</t>
    </rPh>
    <rPh sb="2" eb="3">
      <t>ワ</t>
    </rPh>
    <rPh sb="4" eb="6">
      <t>ネンド</t>
    </rPh>
    <rPh sb="9" eb="13">
      <t>ミシュウガクジ</t>
    </rPh>
    <rPh sb="19" eb="22">
      <t>キントウワリ</t>
    </rPh>
    <rPh sb="23" eb="25">
      <t>ハンガク</t>
    </rPh>
    <rPh sb="26" eb="28">
      <t>ゲンガク</t>
    </rPh>
    <rPh sb="33" eb="35">
      <t>シサン</t>
    </rPh>
    <rPh sb="37" eb="39">
      <t>バアイ</t>
    </rPh>
    <rPh sb="40" eb="42">
      <t>ネンレイ</t>
    </rPh>
    <rPh sb="43" eb="44">
      <t>サイ</t>
    </rPh>
    <rPh sb="44" eb="46">
      <t>イカ</t>
    </rPh>
    <rPh sb="47" eb="49">
      <t>ニュウリョク</t>
    </rPh>
    <phoneticPr fontId="2"/>
  </si>
  <si>
    <t>R4～　子どもの均等割50%軽減</t>
    <rPh sb="4" eb="5">
      <t>コ</t>
    </rPh>
    <rPh sb="8" eb="11">
      <t>キントウワ</t>
    </rPh>
    <rPh sb="14" eb="16">
      <t>ケイゲン</t>
    </rPh>
    <phoneticPr fontId="2"/>
  </si>
  <si>
    <t>加算される</t>
    <rPh sb="0" eb="2">
      <t>カサン</t>
    </rPh>
    <phoneticPr fontId="2"/>
  </si>
  <si>
    <r>
      <t>計算ロジック（V～</t>
    </r>
    <r>
      <rPr>
        <sz val="9"/>
        <color rgb="FFFF0000"/>
        <rFont val="ＭＳ Ｐゴシック"/>
        <family val="3"/>
        <charset val="128"/>
      </rPr>
      <t>AN</t>
    </r>
    <r>
      <rPr>
        <sz val="9"/>
        <rFont val="ＭＳ Ｐゴシック"/>
        <family val="3"/>
        <charset val="128"/>
      </rPr>
      <t>列非表示）</t>
    </r>
    <rPh sb="0" eb="2">
      <t>ケイサン</t>
    </rPh>
    <rPh sb="11" eb="12">
      <t>レツ</t>
    </rPh>
    <rPh sb="12" eb="15">
      <t>ヒヒョウジ</t>
    </rPh>
    <phoneticPr fontId="2"/>
  </si>
  <si>
    <t>4月</t>
  </si>
  <si>
    <t>★年税額＝１＋２＋３（限度額106万円）</t>
    <rPh sb="1" eb="4">
      <t>ネンゼイガク</t>
    </rPh>
    <rPh sb="11" eb="13">
      <t>ゲンド</t>
    </rPh>
    <rPh sb="13" eb="14">
      <t>ガク</t>
    </rPh>
    <rPh sb="17" eb="19">
      <t>マンエン</t>
    </rPh>
    <phoneticPr fontId="2"/>
  </si>
  <si>
    <t>計算結果はあくまで試算です。実際の課税額と異なる可能性があります。</t>
    <rPh sb="0" eb="4">
      <t>ケイサンケッカ</t>
    </rPh>
    <rPh sb="9" eb="11">
      <t>シサン</t>
    </rPh>
    <rPh sb="14" eb="16">
      <t>ジッサイ</t>
    </rPh>
    <rPh sb="17" eb="20">
      <t>カゼイガク</t>
    </rPh>
    <rPh sb="21" eb="22">
      <t>コト</t>
    </rPh>
    <rPh sb="24" eb="27">
      <t>カノウセイ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</si>
</sst>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ggge&quot;年度&quot;"/>
    <numFmt numFmtId="177" formatCode="&quot;算定基礎額×&quot;0.0%"/>
    <numFmt numFmtId="178" formatCode="#,##0&quot;円／人&quot;"/>
    <numFmt numFmtId="179" formatCode="#,##0&quot;円&quot;"/>
    <numFmt numFmtId="180" formatCode="#,##0&quot; 人&quot;"/>
    <numFmt numFmtId="181" formatCode="#,###&quot;円&quot;"/>
    <numFmt numFmtId="182" formatCode="#,###"/>
    <numFmt numFmtId="183" formatCode="#,##0&quot;ヶ月&quot;"/>
    <numFmt numFmtId="184" formatCode="#,##0&quot; 円　（旧ただし書所得）&quot;"/>
    <numFmt numFmtId="185" formatCode="0&quot;歳以下&quot;"/>
    <numFmt numFmtId="186" formatCode="#,##0\ "/>
    <numFmt numFmtId="187" formatCode="0_ 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00B050"/>
      <name val="ＭＳ Ｐゴシック"/>
      <family val="3"/>
      <charset val="128"/>
    </font>
    <font>
      <sz val="14"/>
      <color rgb="FF7030A0"/>
      <name val="HGPｺﾞｼｯｸE"/>
      <family val="3"/>
      <charset val="128"/>
    </font>
    <font>
      <sz val="9"/>
      <color indexed="81"/>
      <name val="MS P ゴシック"/>
      <family val="3"/>
      <charset val="128"/>
    </font>
    <font>
      <sz val="9"/>
      <color rgb="FFCC00CC"/>
      <name val="ＭＳ Ｐゴシック"/>
      <family val="3"/>
      <charset val="128"/>
    </font>
    <font>
      <sz val="8"/>
      <color rgb="FF7030A0"/>
      <name val="ＭＳ Ｐゴシック"/>
      <family val="3"/>
      <charset val="128"/>
    </font>
    <font>
      <sz val="11"/>
      <color rgb="FFCC00CC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18"/>
      <color theme="0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41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6" fillId="0" borderId="0"/>
  </cellStyleXfs>
  <cellXfs count="209">
    <xf numFmtId="0" fontId="0" fillId="0" borderId="0" xfId="0"/>
    <xf numFmtId="0" fontId="9" fillId="0" borderId="0" xfId="0" applyFont="1"/>
    <xf numFmtId="38" fontId="9" fillId="0" borderId="0" xfId="1" applyFont="1"/>
    <xf numFmtId="0" fontId="9" fillId="0" borderId="0" xfId="0" applyFont="1" applyAlignment="1">
      <alignment horizontal="center"/>
    </xf>
    <xf numFmtId="38" fontId="9" fillId="0" borderId="0" xfId="0" applyNumberFormat="1" applyFont="1"/>
    <xf numFmtId="38" fontId="9" fillId="0" borderId="0" xfId="0" applyNumberFormat="1" applyFont="1" applyAlignment="1"/>
    <xf numFmtId="0" fontId="9" fillId="0" borderId="0" xfId="0" applyFont="1" applyAlignment="1"/>
    <xf numFmtId="0" fontId="9" fillId="0" borderId="1" xfId="0" applyFont="1" applyBorder="1"/>
    <xf numFmtId="9" fontId="10" fillId="0" borderId="0" xfId="0" applyNumberFormat="1" applyFont="1"/>
    <xf numFmtId="38" fontId="10" fillId="0" borderId="0" xfId="1" applyFont="1"/>
    <xf numFmtId="38" fontId="9" fillId="0" borderId="1" xfId="0" applyNumberFormat="1" applyFont="1" applyBorder="1" applyAlignment="1"/>
    <xf numFmtId="38" fontId="9" fillId="0" borderId="1" xfId="0" applyNumberFormat="1" applyFont="1" applyBorder="1"/>
    <xf numFmtId="38" fontId="9" fillId="0" borderId="1" xfId="1" applyFont="1" applyBorder="1"/>
    <xf numFmtId="0" fontId="9" fillId="2" borderId="2" xfId="0" applyFont="1" applyFill="1" applyBorder="1"/>
    <xf numFmtId="0" fontId="9" fillId="2" borderId="1" xfId="0" applyFont="1" applyFill="1" applyBorder="1"/>
    <xf numFmtId="38" fontId="9" fillId="0" borderId="3" xfId="0" applyNumberFormat="1" applyFont="1" applyFill="1" applyBorder="1"/>
    <xf numFmtId="38" fontId="9" fillId="0" borderId="2" xfId="1" applyFont="1" applyBorder="1"/>
    <xf numFmtId="38" fontId="9" fillId="2" borderId="4" xfId="0" applyNumberFormat="1" applyFont="1" applyFill="1" applyBorder="1"/>
    <xf numFmtId="0" fontId="9" fillId="0" borderId="2" xfId="0" applyFont="1" applyBorder="1"/>
    <xf numFmtId="0" fontId="9" fillId="0" borderId="5" xfId="0" applyFont="1" applyBorder="1"/>
    <xf numFmtId="0" fontId="9" fillId="0" borderId="6" xfId="0" applyFont="1" applyBorder="1"/>
    <xf numFmtId="38" fontId="9" fillId="0" borderId="5" xfId="0" applyNumberFormat="1" applyFont="1" applyBorder="1"/>
    <xf numFmtId="38" fontId="9" fillId="0" borderId="6" xfId="0" applyNumberFormat="1" applyFont="1" applyBorder="1"/>
    <xf numFmtId="0" fontId="9" fillId="0" borderId="3" xfId="0" applyFont="1" applyBorder="1"/>
    <xf numFmtId="0" fontId="9" fillId="0" borderId="7" xfId="0" applyFont="1" applyBorder="1"/>
    <xf numFmtId="38" fontId="9" fillId="0" borderId="2" xfId="0" applyNumberFormat="1" applyFont="1" applyBorder="1"/>
    <xf numFmtId="182" fontId="9" fillId="3" borderId="0" xfId="0" applyNumberFormat="1" applyFont="1" applyFill="1"/>
    <xf numFmtId="0" fontId="14" fillId="0" borderId="0" xfId="0" applyFont="1"/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4" borderId="0" xfId="0" applyFill="1" applyAlignment="1">
      <alignment vertical="center"/>
    </xf>
    <xf numFmtId="179" fontId="0" fillId="4" borderId="3" xfId="0" applyNumberFormat="1" applyFill="1" applyBorder="1" applyAlignment="1">
      <alignment horizontal="right" wrapText="1"/>
    </xf>
    <xf numFmtId="179" fontId="0" fillId="4" borderId="7" xfId="0" applyNumberFormat="1" applyFill="1" applyBorder="1" applyAlignment="1">
      <alignment horizontal="center" wrapText="1"/>
    </xf>
    <xf numFmtId="178" fontId="0" fillId="4" borderId="0" xfId="0" applyNumberFormat="1" applyFill="1" applyBorder="1" applyAlignment="1">
      <alignment horizontal="left" vertical="center" wrapText="1"/>
    </xf>
    <xf numFmtId="179" fontId="0" fillId="4" borderId="0" xfId="0" applyNumberForma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5" fillId="4" borderId="10" xfId="0" applyFont="1" applyFill="1" applyBorder="1" applyAlignment="1">
      <alignment horizontal="center" vertical="center"/>
    </xf>
    <xf numFmtId="180" fontId="5" fillId="4" borderId="11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shrinkToFit="1"/>
    </xf>
    <xf numFmtId="181" fontId="5" fillId="4" borderId="11" xfId="0" applyNumberFormat="1" applyFont="1" applyFill="1" applyBorder="1" applyAlignment="1">
      <alignment horizontal="right" vertical="center" wrapText="1"/>
    </xf>
    <xf numFmtId="179" fontId="0" fillId="4" borderId="0" xfId="0" applyNumberFormat="1" applyFill="1" applyBorder="1" applyAlignment="1">
      <alignment horizontal="right" vertical="center" wrapText="1"/>
    </xf>
    <xf numFmtId="0" fontId="0" fillId="4" borderId="1" xfId="0" applyFill="1" applyBorder="1" applyAlignment="1">
      <alignment horizontal="center" wrapText="1"/>
    </xf>
    <xf numFmtId="181" fontId="0" fillId="4" borderId="1" xfId="0" applyNumberFormat="1" applyFill="1" applyBorder="1" applyAlignment="1">
      <alignment horizontal="right" vertical="center" wrapText="1"/>
    </xf>
    <xf numFmtId="0" fontId="8" fillId="4" borderId="0" xfId="0" applyFont="1" applyFill="1" applyBorder="1" applyAlignment="1">
      <alignment horizontal="center" vertical="center"/>
    </xf>
    <xf numFmtId="182" fontId="8" fillId="4" borderId="0" xfId="0" applyNumberFormat="1" applyFont="1" applyFill="1" applyBorder="1" applyAlignment="1">
      <alignment horizontal="center" vertical="center"/>
    </xf>
    <xf numFmtId="181" fontId="0" fillId="4" borderId="12" xfId="0" applyNumberFormat="1" applyFill="1" applyBorder="1" applyAlignment="1">
      <alignment horizontal="right" vertical="center" wrapText="1"/>
    </xf>
    <xf numFmtId="0" fontId="0" fillId="4" borderId="0" xfId="0" applyFill="1" applyBorder="1" applyAlignment="1">
      <alignment horizontal="center" wrapText="1"/>
    </xf>
    <xf numFmtId="181" fontId="0" fillId="4" borderId="0" xfId="0" applyNumberFormat="1" applyFill="1" applyBorder="1" applyAlignment="1">
      <alignment horizontal="right" vertical="center" wrapText="1"/>
    </xf>
    <xf numFmtId="182" fontId="8" fillId="4" borderId="0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179" fontId="0" fillId="4" borderId="1" xfId="0" applyNumberForma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/>
      <protection locked="0"/>
    </xf>
    <xf numFmtId="183" fontId="0" fillId="4" borderId="1" xfId="0" applyNumberFormat="1" applyFill="1" applyBorder="1" applyAlignment="1">
      <alignment horizontal="center" wrapText="1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179" fontId="0" fillId="5" borderId="1" xfId="0" applyNumberFormat="1" applyFill="1" applyBorder="1" applyAlignment="1" applyProtection="1">
      <alignment horizontal="right" vertical="center" wrapText="1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>
      <alignment horizontal="center" vertical="center"/>
    </xf>
    <xf numFmtId="0" fontId="0" fillId="5" borderId="15" xfId="0" applyFill="1" applyBorder="1" applyAlignment="1" applyProtection="1">
      <alignment horizontal="center" vertical="center"/>
      <protection locked="0"/>
    </xf>
    <xf numFmtId="179" fontId="0" fillId="5" borderId="15" xfId="0" applyNumberFormat="1" applyFill="1" applyBorder="1" applyAlignment="1" applyProtection="1">
      <alignment horizontal="right" vertical="center" wrapText="1"/>
      <protection locked="0"/>
    </xf>
    <xf numFmtId="0" fontId="0" fillId="4" borderId="0" xfId="0" applyFill="1" applyBorder="1" applyAlignment="1">
      <alignment horizontal="center"/>
    </xf>
    <xf numFmtId="0" fontId="3" fillId="4" borderId="0" xfId="0" applyFont="1" applyFill="1"/>
    <xf numFmtId="0" fontId="3" fillId="6" borderId="16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>
      <alignment horizontal="center" vertical="center"/>
    </xf>
    <xf numFmtId="0" fontId="0" fillId="6" borderId="7" xfId="0" applyFill="1" applyBorder="1" applyAlignment="1" applyProtection="1">
      <alignment horizontal="center" vertical="center"/>
      <protection locked="0"/>
    </xf>
    <xf numFmtId="179" fontId="0" fillId="6" borderId="7" xfId="0" applyNumberFormat="1" applyFill="1" applyBorder="1" applyAlignment="1" applyProtection="1">
      <alignment horizontal="right" vertical="center" wrapText="1"/>
      <protection locked="0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 wrapText="1"/>
    </xf>
    <xf numFmtId="0" fontId="15" fillId="4" borderId="0" xfId="0" applyFont="1" applyFill="1"/>
    <xf numFmtId="0" fontId="15" fillId="4" borderId="0" xfId="0" applyFont="1" applyFill="1" applyBorder="1" applyAlignment="1">
      <alignment vertical="center"/>
    </xf>
    <xf numFmtId="182" fontId="15" fillId="4" borderId="0" xfId="0" applyNumberFormat="1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181" fontId="15" fillId="4" borderId="0" xfId="0" applyNumberFormat="1" applyFont="1" applyFill="1" applyBorder="1" applyAlignment="1">
      <alignment horizontal="right" vertical="center" wrapText="1"/>
    </xf>
    <xf numFmtId="179" fontId="15" fillId="4" borderId="0" xfId="0" applyNumberFormat="1" applyFont="1" applyFill="1" applyBorder="1" applyAlignment="1">
      <alignment horizontal="right" vertical="center" wrapText="1"/>
    </xf>
    <xf numFmtId="0" fontId="15" fillId="4" borderId="0" xfId="0" applyFont="1" applyFill="1" applyBorder="1" applyAlignment="1">
      <alignment horizontal="center" wrapText="1"/>
    </xf>
    <xf numFmtId="0" fontId="9" fillId="4" borderId="0" xfId="0" applyFont="1" applyFill="1"/>
    <xf numFmtId="0" fontId="9" fillId="4" borderId="0" xfId="0" applyFont="1" applyFill="1" applyAlignment="1">
      <alignment horizontal="left" indent="4"/>
    </xf>
    <xf numFmtId="0" fontId="9" fillId="4" borderId="0" xfId="0" applyFont="1" applyFill="1" applyAlignment="1">
      <alignment horizontal="left" indent="5"/>
    </xf>
    <xf numFmtId="0" fontId="9" fillId="0" borderId="0" xfId="0" applyFont="1" applyAlignment="1">
      <alignment shrinkToFit="1"/>
    </xf>
    <xf numFmtId="0" fontId="9" fillId="0" borderId="0" xfId="0" applyFont="1" applyAlignment="1">
      <alignment horizontal="center" shrinkToFit="1"/>
    </xf>
    <xf numFmtId="0" fontId="0" fillId="7" borderId="0" xfId="0" applyFont="1" applyFill="1"/>
    <xf numFmtId="0" fontId="0" fillId="7" borderId="0" xfId="0" applyFill="1"/>
    <xf numFmtId="0" fontId="9" fillId="0" borderId="0" xfId="0" applyFont="1" applyAlignment="1">
      <alignment horizontal="right"/>
    </xf>
    <xf numFmtId="38" fontId="9" fillId="0" borderId="4" xfId="0" applyNumberFormat="1" applyFont="1" applyFill="1" applyBorder="1"/>
    <xf numFmtId="0" fontId="9" fillId="0" borderId="0" xfId="0" applyFont="1" applyAlignment="1">
      <alignment horizontal="left" indent="1"/>
    </xf>
    <xf numFmtId="0" fontId="19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8" fillId="0" borderId="0" xfId="0" applyFont="1"/>
    <xf numFmtId="38" fontId="19" fillId="0" borderId="0" xfId="1" applyFont="1" applyProtection="1">
      <protection locked="0"/>
    </xf>
    <xf numFmtId="38" fontId="18" fillId="0" borderId="1" xfId="1" applyFont="1" applyBorder="1"/>
    <xf numFmtId="9" fontId="9" fillId="0" borderId="2" xfId="0" applyNumberFormat="1" applyFont="1" applyBorder="1" applyAlignment="1">
      <alignment horizontal="center" shrinkToFit="1"/>
    </xf>
    <xf numFmtId="38" fontId="9" fillId="0" borderId="1" xfId="1" applyFon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22" fillId="0" borderId="0" xfId="0" applyFont="1"/>
    <xf numFmtId="0" fontId="0" fillId="4" borderId="0" xfId="0" applyFont="1" applyFill="1"/>
    <xf numFmtId="0" fontId="0" fillId="4" borderId="0" xfId="0" applyFill="1" applyBorder="1" applyAlignment="1" applyProtection="1">
      <alignment horizontal="left" vertical="center"/>
      <protection locked="0"/>
    </xf>
    <xf numFmtId="0" fontId="11" fillId="4" borderId="0" xfId="0" applyFont="1" applyFill="1" applyBorder="1" applyAlignment="1">
      <alignment horizontal="center" vertical="center" shrinkToFit="1"/>
    </xf>
    <xf numFmtId="0" fontId="0" fillId="4" borderId="0" xfId="0" applyFont="1" applyFill="1" applyBorder="1" applyAlignment="1">
      <alignment vertical="center"/>
    </xf>
    <xf numFmtId="0" fontId="9" fillId="9" borderId="0" xfId="0" applyFont="1" applyFill="1"/>
    <xf numFmtId="0" fontId="9" fillId="9" borderId="1" xfId="0" applyFont="1" applyFill="1" applyBorder="1"/>
    <xf numFmtId="38" fontId="10" fillId="10" borderId="0" xfId="1" applyFont="1" applyFill="1"/>
    <xf numFmtId="0" fontId="0" fillId="4" borderId="0" xfId="0" applyFont="1" applyFill="1" applyBorder="1" applyAlignment="1">
      <alignment horizontal="center" vertical="center" shrinkToFit="1"/>
    </xf>
    <xf numFmtId="0" fontId="24" fillId="4" borderId="0" xfId="0" applyFont="1" applyFill="1" applyBorder="1" applyAlignment="1">
      <alignment horizontal="right" vertical="center"/>
    </xf>
    <xf numFmtId="182" fontId="24" fillId="4" borderId="0" xfId="0" applyNumberFormat="1" applyFont="1" applyFill="1" applyBorder="1" applyAlignment="1">
      <alignment horizontal="center" vertical="center"/>
    </xf>
    <xf numFmtId="0" fontId="23" fillId="7" borderId="0" xfId="0" applyFont="1" applyFill="1"/>
    <xf numFmtId="179" fontId="0" fillId="5" borderId="1" xfId="0" applyNumberFormat="1" applyFont="1" applyFill="1" applyBorder="1" applyAlignment="1" applyProtection="1">
      <alignment horizontal="center" vertical="center" shrinkToFit="1"/>
      <protection locked="0"/>
    </xf>
    <xf numFmtId="179" fontId="0" fillId="5" borderId="15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18" xfId="0" applyFont="1" applyFill="1" applyBorder="1" applyAlignment="1">
      <alignment horizontal="center" vertical="center" shrinkToFit="1"/>
    </xf>
    <xf numFmtId="179" fontId="0" fillId="6" borderId="7" xfId="0" applyNumberFormat="1" applyFill="1" applyBorder="1" applyAlignment="1" applyProtection="1">
      <alignment horizontal="center" vertical="center" shrinkToFit="1"/>
      <protection locked="0"/>
    </xf>
    <xf numFmtId="179" fontId="0" fillId="5" borderId="1" xfId="0" applyNumberFormat="1" applyFill="1" applyBorder="1" applyAlignment="1" applyProtection="1">
      <alignment horizontal="center" vertical="center" shrinkToFit="1"/>
      <protection locked="0"/>
    </xf>
    <xf numFmtId="0" fontId="9" fillId="4" borderId="20" xfId="0" applyFont="1" applyFill="1" applyBorder="1" applyAlignment="1">
      <alignment horizontal="left" vertical="top" indent="1"/>
    </xf>
    <xf numFmtId="0" fontId="9" fillId="4" borderId="21" xfId="0" applyFont="1" applyFill="1" applyBorder="1" applyAlignment="1">
      <alignment horizontal="left" vertical="top" indent="1"/>
    </xf>
    <xf numFmtId="0" fontId="0" fillId="4" borderId="25" xfId="0" applyFill="1" applyBorder="1" applyAlignment="1" applyProtection="1">
      <alignment horizontal="left" vertical="center"/>
      <protection locked="0"/>
    </xf>
    <xf numFmtId="0" fontId="0" fillId="4" borderId="23" xfId="0" applyFill="1" applyBorder="1" applyAlignment="1" applyProtection="1">
      <alignment horizontal="left" vertical="center"/>
      <protection locked="0"/>
    </xf>
    <xf numFmtId="0" fontId="0" fillId="4" borderId="27" xfId="0" applyFill="1" applyBorder="1" applyAlignment="1" applyProtection="1">
      <alignment horizontal="left" vertical="center"/>
      <protection locked="0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4" borderId="22" xfId="0" applyFill="1" applyBorder="1" applyAlignment="1" applyProtection="1">
      <alignment horizontal="left" vertical="center"/>
      <protection locked="0"/>
    </xf>
    <xf numFmtId="0" fontId="9" fillId="12" borderId="1" xfId="0" applyFont="1" applyFill="1" applyBorder="1"/>
    <xf numFmtId="9" fontId="27" fillId="0" borderId="0" xfId="0" applyNumberFormat="1" applyFont="1"/>
    <xf numFmtId="0" fontId="9" fillId="0" borderId="0" xfId="0" applyFont="1" applyFill="1"/>
    <xf numFmtId="0" fontId="9" fillId="12" borderId="0" xfId="0" applyFont="1" applyFill="1" applyAlignment="1">
      <alignment horizontal="right"/>
    </xf>
    <xf numFmtId="185" fontId="22" fillId="12" borderId="0" xfId="0" applyNumberFormat="1" applyFont="1" applyFill="1" applyAlignment="1">
      <alignment horizontal="center" shrinkToFit="1"/>
    </xf>
    <xf numFmtId="0" fontId="22" fillId="12" borderId="0" xfId="0" applyFont="1" applyFill="1"/>
    <xf numFmtId="0" fontId="22" fillId="12" borderId="0" xfId="0" applyFont="1" applyFill="1" applyAlignment="1">
      <alignment horizontal="right"/>
    </xf>
    <xf numFmtId="38" fontId="27" fillId="0" borderId="0" xfId="1" applyFont="1"/>
    <xf numFmtId="38" fontId="9" fillId="12" borderId="0" xfId="0" applyNumberFormat="1" applyFont="1" applyFill="1"/>
    <xf numFmtId="0" fontId="28" fillId="4" borderId="0" xfId="0" applyFont="1" applyFill="1" applyBorder="1" applyAlignment="1">
      <alignment horizontal="right" vertical="center"/>
    </xf>
    <xf numFmtId="0" fontId="28" fillId="4" borderId="0" xfId="0" applyFont="1" applyFill="1" applyBorder="1" applyAlignment="1">
      <alignment horizontal="right" vertical="top"/>
    </xf>
    <xf numFmtId="179" fontId="0" fillId="4" borderId="0" xfId="0" applyNumberFormat="1" applyFill="1" applyBorder="1" applyAlignment="1">
      <alignment horizontal="center" wrapText="1"/>
    </xf>
    <xf numFmtId="182" fontId="28" fillId="4" borderId="0" xfId="0" applyNumberFormat="1" applyFont="1" applyFill="1" applyBorder="1" applyAlignment="1">
      <alignment horizontal="right" vertical="center" indent="1"/>
    </xf>
    <xf numFmtId="182" fontId="28" fillId="4" borderId="0" xfId="0" applyNumberFormat="1" applyFont="1" applyFill="1" applyBorder="1" applyAlignment="1">
      <alignment horizontal="right" vertical="top" indent="1"/>
    </xf>
    <xf numFmtId="0" fontId="9" fillId="11" borderId="0" xfId="0" applyFont="1" applyFill="1"/>
    <xf numFmtId="0" fontId="9" fillId="11" borderId="2" xfId="0" applyFont="1" applyFill="1" applyBorder="1"/>
    <xf numFmtId="38" fontId="9" fillId="11" borderId="1" xfId="0" applyNumberFormat="1" applyFont="1" applyFill="1" applyBorder="1"/>
    <xf numFmtId="38" fontId="9" fillId="12" borderId="0" xfId="1" applyFont="1" applyFill="1"/>
    <xf numFmtId="38" fontId="9" fillId="0" borderId="0" xfId="1" applyFont="1" applyFill="1"/>
    <xf numFmtId="0" fontId="9" fillId="11" borderId="0" xfId="0" applyFont="1" applyFill="1" applyAlignment="1">
      <alignment horizontal="center" shrinkToFit="1"/>
    </xf>
    <xf numFmtId="0" fontId="4" fillId="11" borderId="0" xfId="0" applyFont="1" applyFill="1"/>
    <xf numFmtId="0" fontId="4" fillId="11" borderId="0" xfId="0" applyFont="1" applyFill="1" applyAlignment="1">
      <alignment horizontal="right"/>
    </xf>
    <xf numFmtId="0" fontId="22" fillId="11" borderId="1" xfId="0" applyFont="1" applyFill="1" applyBorder="1"/>
    <xf numFmtId="0" fontId="9" fillId="8" borderId="0" xfId="0" applyFont="1" applyFill="1"/>
    <xf numFmtId="38" fontId="9" fillId="12" borderId="1" xfId="1" applyFont="1" applyFill="1" applyBorder="1"/>
    <xf numFmtId="0" fontId="9" fillId="0" borderId="0" xfId="0" applyFont="1" applyAlignment="1">
      <alignment horizontal="left" indent="2"/>
    </xf>
    <xf numFmtId="0" fontId="9" fillId="0" borderId="0" xfId="0" applyFont="1" applyAlignment="1">
      <alignment horizontal="left" indent="3"/>
    </xf>
    <xf numFmtId="0" fontId="29" fillId="4" borderId="0" xfId="0" applyFont="1" applyFill="1"/>
    <xf numFmtId="179" fontId="9" fillId="4" borderId="0" xfId="0" applyNumberFormat="1" applyFont="1" applyFill="1" applyBorder="1" applyAlignment="1">
      <alignment horizontal="right" vertical="center" wrapText="1"/>
    </xf>
    <xf numFmtId="0" fontId="27" fillId="4" borderId="0" xfId="0" applyFont="1" applyFill="1" applyBorder="1" applyAlignment="1">
      <alignment horizontal="right" vertical="center"/>
    </xf>
    <xf numFmtId="186" fontId="27" fillId="4" borderId="0" xfId="1" applyNumberFormat="1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left" vertical="center"/>
    </xf>
    <xf numFmtId="0" fontId="27" fillId="12" borderId="0" xfId="0" applyFont="1" applyFill="1"/>
    <xf numFmtId="0" fontId="9" fillId="12" borderId="0" xfId="0" applyFont="1" applyFill="1"/>
    <xf numFmtId="185" fontId="30" fillId="0" borderId="1" xfId="0" applyNumberFormat="1" applyFont="1" applyFill="1" applyBorder="1" applyAlignment="1">
      <alignment horizontal="center"/>
    </xf>
    <xf numFmtId="38" fontId="10" fillId="0" borderId="0" xfId="1" applyFont="1" applyFill="1"/>
    <xf numFmtId="0" fontId="0" fillId="13" borderId="8" xfId="0" applyFill="1" applyBorder="1" applyAlignment="1">
      <alignment horizontal="center" wrapText="1"/>
    </xf>
    <xf numFmtId="0" fontId="0" fillId="13" borderId="9" xfId="0" applyFill="1" applyBorder="1" applyAlignment="1">
      <alignment horizontal="center" wrapText="1"/>
    </xf>
    <xf numFmtId="179" fontId="0" fillId="13" borderId="3" xfId="0" applyNumberFormat="1" applyFill="1" applyBorder="1" applyAlignment="1">
      <alignment horizontal="right" wrapText="1"/>
    </xf>
    <xf numFmtId="179" fontId="0" fillId="13" borderId="7" xfId="0" applyNumberFormat="1" applyFill="1" applyBorder="1" applyAlignment="1">
      <alignment horizontal="right" wrapText="1"/>
    </xf>
    <xf numFmtId="187" fontId="31" fillId="0" borderId="0" xfId="0" applyNumberFormat="1" applyFont="1" applyBorder="1" applyAlignment="1">
      <alignment vertical="center"/>
    </xf>
    <xf numFmtId="187" fontId="31" fillId="0" borderId="0" xfId="0" applyNumberFormat="1" applyFont="1" applyBorder="1" applyAlignment="1">
      <alignment vertical="center" wrapText="1"/>
    </xf>
    <xf numFmtId="0" fontId="32" fillId="14" borderId="0" xfId="0" applyFont="1" applyFill="1" applyAlignment="1">
      <alignment horizontal="center" vertical="center"/>
    </xf>
    <xf numFmtId="0" fontId="18" fillId="0" borderId="19" xfId="0" applyFont="1" applyBorder="1" applyAlignment="1">
      <alignment horizontal="left" wrapText="1"/>
    </xf>
    <xf numFmtId="0" fontId="18" fillId="0" borderId="0" xfId="0" applyFont="1" applyBorder="1" applyAlignment="1">
      <alignment horizontal="left" wrapText="1"/>
    </xf>
    <xf numFmtId="176" fontId="25" fillId="10" borderId="23" xfId="0" applyNumberFormat="1" applyFont="1" applyFill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20" xfId="0" applyFill="1" applyBorder="1" applyAlignment="1">
      <alignment wrapText="1"/>
    </xf>
    <xf numFmtId="0" fontId="0" fillId="4" borderId="21" xfId="0" applyFill="1" applyBorder="1" applyAlignment="1">
      <alignment wrapText="1"/>
    </xf>
    <xf numFmtId="0" fontId="0" fillId="4" borderId="24" xfId="0" applyFill="1" applyBorder="1" applyAlignment="1">
      <alignment wrapText="1"/>
    </xf>
    <xf numFmtId="0" fontId="4" fillId="4" borderId="25" xfId="0" applyFont="1" applyFill="1" applyBorder="1" applyAlignment="1">
      <alignment horizontal="right" wrapText="1"/>
    </xf>
    <xf numFmtId="0" fontId="4" fillId="4" borderId="23" xfId="0" applyFont="1" applyFill="1" applyBorder="1" applyAlignment="1">
      <alignment horizontal="right" wrapText="1"/>
    </xf>
    <xf numFmtId="0" fontId="4" fillId="4" borderId="26" xfId="0" applyFont="1" applyFill="1" applyBorder="1" applyAlignment="1">
      <alignment horizontal="right" wrapText="1"/>
    </xf>
    <xf numFmtId="0" fontId="0" fillId="4" borderId="25" xfId="0" applyFill="1" applyBorder="1" applyAlignment="1">
      <alignment horizontal="center" wrapText="1"/>
    </xf>
    <xf numFmtId="0" fontId="0" fillId="4" borderId="23" xfId="0" applyFill="1" applyBorder="1" applyAlignment="1">
      <alignment horizontal="center" wrapText="1"/>
    </xf>
    <xf numFmtId="0" fontId="0" fillId="4" borderId="26" xfId="0" applyFill="1" applyBorder="1" applyAlignment="1">
      <alignment horizontal="center" wrapText="1"/>
    </xf>
    <xf numFmtId="178" fontId="0" fillId="13" borderId="23" xfId="0" applyNumberFormat="1" applyFill="1" applyBorder="1" applyAlignment="1">
      <alignment horizontal="left" wrapText="1"/>
    </xf>
    <xf numFmtId="178" fontId="0" fillId="13" borderId="27" xfId="0" applyNumberFormat="1" applyFill="1" applyBorder="1" applyAlignment="1">
      <alignment horizontal="left" wrapText="1"/>
    </xf>
    <xf numFmtId="177" fontId="0" fillId="13" borderId="21" xfId="0" applyNumberFormat="1" applyFill="1" applyBorder="1" applyAlignment="1">
      <alignment horizontal="left" wrapText="1"/>
    </xf>
    <xf numFmtId="177" fontId="0" fillId="13" borderId="22" xfId="0" applyNumberFormat="1" applyFill="1" applyBorder="1" applyAlignment="1">
      <alignment horizontal="left" wrapText="1"/>
    </xf>
    <xf numFmtId="0" fontId="7" fillId="4" borderId="21" xfId="0" applyFont="1" applyFill="1" applyBorder="1" applyAlignment="1">
      <alignment horizontal="right" vertical="center" shrinkToFit="1"/>
    </xf>
    <xf numFmtId="184" fontId="22" fillId="4" borderId="21" xfId="0" applyNumberFormat="1" applyFont="1" applyFill="1" applyBorder="1" applyAlignment="1">
      <alignment horizontal="left" vertical="center" shrinkToFit="1"/>
    </xf>
    <xf numFmtId="0" fontId="3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181" fontId="0" fillId="4" borderId="2" xfId="0" applyNumberFormat="1" applyFill="1" applyBorder="1" applyAlignment="1">
      <alignment horizontal="right" vertical="center" wrapText="1"/>
    </xf>
    <xf numFmtId="181" fontId="0" fillId="4" borderId="28" xfId="0" applyNumberFormat="1" applyFill="1" applyBorder="1" applyAlignment="1">
      <alignment horizontal="right" vertical="center" wrapText="1"/>
    </xf>
    <xf numFmtId="0" fontId="0" fillId="4" borderId="18" xfId="0" applyFill="1" applyBorder="1" applyAlignment="1">
      <alignment horizontal="center" vertical="center" shrinkToFit="1"/>
    </xf>
    <xf numFmtId="0" fontId="0" fillId="4" borderId="29" xfId="0" applyFill="1" applyBorder="1" applyAlignment="1">
      <alignment horizontal="center" vertical="center" shrinkToFit="1"/>
    </xf>
    <xf numFmtId="179" fontId="0" fillId="4" borderId="2" xfId="0" applyNumberFormat="1" applyFill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179" fontId="0" fillId="4" borderId="33" xfId="0" applyNumberFormat="1" applyFill="1" applyBorder="1" applyAlignment="1">
      <alignment horizontal="right" vertical="center" wrapText="1"/>
    </xf>
    <xf numFmtId="0" fontId="0" fillId="0" borderId="40" xfId="0" applyBorder="1" applyAlignment="1">
      <alignment horizontal="right" vertical="center" wrapText="1"/>
    </xf>
    <xf numFmtId="182" fontId="28" fillId="4" borderId="0" xfId="0" applyNumberFormat="1" applyFont="1" applyFill="1" applyBorder="1" applyAlignment="1">
      <alignment horizontal="left" vertical="center"/>
    </xf>
    <xf numFmtId="0" fontId="11" fillId="4" borderId="30" xfId="0" applyFont="1" applyFill="1" applyBorder="1" applyAlignment="1">
      <alignment horizontal="center" vertical="center" shrinkToFit="1"/>
    </xf>
    <xf numFmtId="0" fontId="11" fillId="4" borderId="31" xfId="0" applyFont="1" applyFill="1" applyBorder="1" applyAlignment="1">
      <alignment horizontal="center" vertical="center" shrinkToFit="1"/>
    </xf>
    <xf numFmtId="0" fontId="11" fillId="4" borderId="32" xfId="0" applyFont="1" applyFill="1" applyBorder="1" applyAlignment="1">
      <alignment horizontal="center" vertical="center" shrinkToFit="1"/>
    </xf>
    <xf numFmtId="181" fontId="0" fillId="4" borderId="33" xfId="0" applyNumberFormat="1" applyFill="1" applyBorder="1" applyAlignment="1">
      <alignment horizontal="right" vertical="center" wrapText="1"/>
    </xf>
    <xf numFmtId="181" fontId="0" fillId="4" borderId="34" xfId="0" applyNumberFormat="1" applyFill="1" applyBorder="1" applyAlignment="1">
      <alignment horizontal="right" vertical="center" wrapText="1"/>
    </xf>
    <xf numFmtId="181" fontId="0" fillId="4" borderId="25" xfId="0" applyNumberFormat="1" applyFill="1" applyBorder="1" applyAlignment="1">
      <alignment horizontal="right" vertical="center" wrapText="1"/>
    </xf>
    <xf numFmtId="181" fontId="0" fillId="4" borderId="35" xfId="0" applyNumberFormat="1" applyFill="1" applyBorder="1" applyAlignment="1">
      <alignment horizontal="right" vertical="center" wrapText="1"/>
    </xf>
    <xf numFmtId="0" fontId="0" fillId="4" borderId="36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9" fontId="0" fillId="4" borderId="38" xfId="0" applyNumberFormat="1" applyFill="1" applyBorder="1" applyAlignment="1">
      <alignment horizontal="right" vertical="center" wrapText="1"/>
    </xf>
    <xf numFmtId="0" fontId="0" fillId="0" borderId="39" xfId="0" applyBorder="1" applyAlignment="1">
      <alignment horizontal="right" vertical="center" wrapText="1"/>
    </xf>
  </cellXfs>
  <cellStyles count="5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</cellStyles>
  <dxfs count="1">
    <dxf>
      <font>
        <b/>
        <i val="0"/>
        <condense val="0"/>
        <extend val="0"/>
        <color indexed="12"/>
      </font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</dxfs>
  <tableStyles count="0" defaultTableStyle="TableStyleMedium9" defaultPivotStyle="PivotStyleLight16"/>
  <colors>
    <mruColors>
      <color rgb="FFFFFF66"/>
      <color rgb="FFCC00CC"/>
      <color rgb="FFCCFFCC"/>
      <color rgb="FFFFCCFF"/>
      <color rgb="FFFFFFCC"/>
      <color rgb="FF99FF99"/>
      <color rgb="FF00FF00"/>
      <color rgb="FF0016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142875</xdr:colOff>
          <xdr:row>34</xdr:row>
          <xdr:rowOff>152400</xdr:rowOff>
        </xdr:from>
        <xdr:to>
          <xdr:col>4</xdr:col>
          <xdr:colOff>476250</xdr:colOff>
          <xdr:row>35</xdr:row>
          <xdr:rowOff>171450</xdr:rowOff>
        </xdr:to>
        <xdr:sp macro="" textlink="">
          <xdr:nvSpPr>
            <xdr:cNvPr id="1047" name="Button 23" descr="給与所得へ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給与所得へ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142875</xdr:colOff>
          <xdr:row>36</xdr:row>
          <xdr:rowOff>9525</xdr:rowOff>
        </xdr:from>
        <xdr:to>
          <xdr:col>4</xdr:col>
          <xdr:colOff>476250</xdr:colOff>
          <xdr:row>37</xdr:row>
          <xdr:rowOff>28575</xdr:rowOff>
        </xdr:to>
        <xdr:sp macro="" textlink="">
          <xdr:nvSpPr>
            <xdr:cNvPr id="1048" name="Button 24" descr="給与所得へ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年金所得へ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18</xdr:row>
          <xdr:rowOff>0</xdr:rowOff>
        </xdr:from>
        <xdr:to>
          <xdr:col>14</xdr:col>
          <xdr:colOff>304800</xdr:colOff>
          <xdr:row>19</xdr:row>
          <xdr:rowOff>28575</xdr:rowOff>
        </xdr:to>
        <xdr:sp macro="" textlink="">
          <xdr:nvSpPr>
            <xdr:cNvPr id="1064" name="Button 40" descr="給与所得へ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月割明細へ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266700</xdr:colOff>
          <xdr:row>18</xdr:row>
          <xdr:rowOff>0</xdr:rowOff>
        </xdr:from>
        <xdr:to>
          <xdr:col>12</xdr:col>
          <xdr:colOff>609600</xdr:colOff>
          <xdr:row>19</xdr:row>
          <xdr:rowOff>28575</xdr:rowOff>
        </xdr:to>
        <xdr:sp macro="" textlink="">
          <xdr:nvSpPr>
            <xdr:cNvPr id="1067" name="Button 43" descr="給与所得へ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年齢計算へ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495300</xdr:colOff>
          <xdr:row>18</xdr:row>
          <xdr:rowOff>0</xdr:rowOff>
        </xdr:from>
        <xdr:to>
          <xdr:col>16</xdr:col>
          <xdr:colOff>9525</xdr:colOff>
          <xdr:row>19</xdr:row>
          <xdr:rowOff>28575</xdr:rowOff>
        </xdr:to>
        <xdr:sp macro="" textlink="">
          <xdr:nvSpPr>
            <xdr:cNvPr id="1076" name="Button 52" descr="給与所得へ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期割計算へ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200025</xdr:colOff>
          <xdr:row>18</xdr:row>
          <xdr:rowOff>0</xdr:rowOff>
        </xdr:from>
        <xdr:to>
          <xdr:col>17</xdr:col>
          <xdr:colOff>381000</xdr:colOff>
          <xdr:row>19</xdr:row>
          <xdr:rowOff>28575</xdr:rowOff>
        </xdr:to>
        <xdr:sp macro="" textlink="">
          <xdr:nvSpPr>
            <xdr:cNvPr id="1108" name="Button 84" descr="給与所得へ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限度額一覧へ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T60"/>
  <sheetViews>
    <sheetView tabSelected="1" zoomScale="98" zoomScaleNormal="98" zoomScaleSheetLayoutView="100" workbookViewId="0">
      <pane ySplit="2" topLeftCell="A3" activePane="bottomLeft" state="frozen"/>
      <selection pane="bottomLeft" activeCell="E27" sqref="E27"/>
    </sheetView>
  </sheetViews>
  <sheetFormatPr defaultRowHeight="13.5"/>
  <cols>
    <col min="1" max="1" width="2.75" customWidth="1"/>
    <col min="2" max="3" width="12.5" customWidth="1"/>
    <col min="4" max="4" width="6.75" customWidth="1"/>
    <col min="5" max="6" width="15" customWidth="1"/>
    <col min="7" max="7" width="5" customWidth="1"/>
    <col min="8" max="8" width="10" customWidth="1"/>
    <col min="9" max="9" width="10.5" customWidth="1"/>
    <col min="10" max="10" width="7.25" customWidth="1"/>
    <col min="11" max="11" width="2.125" customWidth="1"/>
    <col min="12" max="12" width="6.625" style="1" hidden="1" customWidth="1"/>
    <col min="13" max="22" width="8.75" style="1" hidden="1" customWidth="1"/>
    <col min="23" max="25" width="6.625" style="1" hidden="1" customWidth="1"/>
    <col min="26" max="34" width="8.5" style="1" hidden="1" customWidth="1"/>
    <col min="35" max="40" width="9" style="1" hidden="1" customWidth="1"/>
    <col min="41" max="41" width="3.125" style="1" hidden="1" customWidth="1"/>
    <col min="42" max="43" width="10.875" style="1" hidden="1" customWidth="1"/>
    <col min="44" max="44" width="2.375" hidden="1" customWidth="1"/>
    <col min="45" max="46" width="10.875" hidden="1" customWidth="1"/>
  </cols>
  <sheetData>
    <row r="1" spans="1:42" ht="24" customHeight="1">
      <c r="A1" s="90" t="s">
        <v>121</v>
      </c>
      <c r="B1" s="91"/>
      <c r="C1" s="91"/>
      <c r="D1" s="91"/>
      <c r="E1" s="91"/>
      <c r="F1" s="91"/>
      <c r="G1" s="198" t="str">
        <f>IF(B25=0,"世帯主の加入を選択してください!!",IF(C14=0,"「加入する者」を選択してください!!",IF(AL36&gt;0,"年齢又は所得が未入力です!!",IF(AN45=FALSE,"「加入する者」を選択してください!!","入力完了!!"))))</f>
        <v>世帯主の加入を選択してください!!</v>
      </c>
      <c r="H1" s="199"/>
      <c r="I1" s="199"/>
      <c r="J1" s="200"/>
      <c r="K1" s="101"/>
      <c r="M1" s="87" t="s">
        <v>117</v>
      </c>
      <c r="N1" s="88"/>
      <c r="O1" s="165" t="s">
        <v>118</v>
      </c>
      <c r="P1" s="166"/>
      <c r="Q1" s="166"/>
    </row>
    <row r="2" spans="1:42" ht="26.25" customHeight="1">
      <c r="A2" s="164" t="s">
        <v>178</v>
      </c>
      <c r="B2" s="164"/>
      <c r="C2" s="164"/>
      <c r="D2" s="164"/>
      <c r="E2" s="164"/>
      <c r="F2" s="164"/>
      <c r="G2" s="164"/>
      <c r="H2" s="164"/>
      <c r="I2" s="164"/>
      <c r="J2" s="164"/>
      <c r="K2" s="28"/>
    </row>
    <row r="3" spans="1:42" ht="17.25">
      <c r="A3" s="28"/>
      <c r="B3" s="167">
        <v>45383</v>
      </c>
      <c r="C3" s="167"/>
      <c r="D3" s="167"/>
      <c r="E3" s="28"/>
      <c r="F3" s="28"/>
      <c r="G3" s="28"/>
      <c r="H3" s="28"/>
      <c r="I3" s="28"/>
      <c r="J3" s="28"/>
      <c r="K3" s="28"/>
    </row>
    <row r="4" spans="1:42" ht="13.5" customHeight="1">
      <c r="A4" s="28"/>
      <c r="B4" s="168" t="s">
        <v>9</v>
      </c>
      <c r="C4" s="169"/>
      <c r="D4" s="170"/>
      <c r="E4" s="168" t="s">
        <v>8</v>
      </c>
      <c r="F4" s="169"/>
      <c r="G4" s="170"/>
      <c r="H4" s="29" t="s">
        <v>3</v>
      </c>
      <c r="I4" s="28"/>
      <c r="J4" s="28"/>
      <c r="K4" s="28"/>
      <c r="L4" s="163"/>
      <c r="M4" s="162"/>
      <c r="N4" s="162"/>
      <c r="O4" s="162"/>
      <c r="P4" s="162"/>
      <c r="Q4" s="162"/>
    </row>
    <row r="5" spans="1:42" ht="13.5" customHeight="1">
      <c r="A5" s="28"/>
      <c r="B5" s="171" t="s">
        <v>5</v>
      </c>
      <c r="C5" s="172"/>
      <c r="D5" s="173"/>
      <c r="E5" s="158" t="s">
        <v>6</v>
      </c>
      <c r="F5" s="182">
        <v>5.7000000000000002E-2</v>
      </c>
      <c r="G5" s="183"/>
      <c r="H5" s="160">
        <v>650000</v>
      </c>
      <c r="I5" s="28"/>
      <c r="J5" s="28"/>
      <c r="K5" s="28"/>
      <c r="L5" s="162"/>
      <c r="M5" s="162"/>
      <c r="N5" s="162"/>
      <c r="O5" s="162"/>
      <c r="P5" s="162"/>
      <c r="Q5" s="162"/>
    </row>
    <row r="6" spans="1:42" ht="13.5" customHeight="1">
      <c r="A6" s="28"/>
      <c r="B6" s="177"/>
      <c r="C6" s="178"/>
      <c r="D6" s="179"/>
      <c r="E6" s="159" t="s">
        <v>1</v>
      </c>
      <c r="F6" s="180">
        <v>29000</v>
      </c>
      <c r="G6" s="181"/>
      <c r="H6" s="161"/>
      <c r="I6" s="28"/>
      <c r="J6" s="28"/>
      <c r="K6" s="28"/>
      <c r="L6" s="162"/>
      <c r="M6" s="162"/>
      <c r="N6" s="162"/>
      <c r="O6" s="162"/>
      <c r="P6" s="162"/>
      <c r="Q6" s="162"/>
    </row>
    <row r="7" spans="1:42" ht="13.5" customHeight="1">
      <c r="A7" s="28"/>
      <c r="B7" s="171" t="s">
        <v>4</v>
      </c>
      <c r="C7" s="172"/>
      <c r="D7" s="173"/>
      <c r="E7" s="158" t="s">
        <v>0</v>
      </c>
      <c r="F7" s="182">
        <v>2.1999999999999999E-2</v>
      </c>
      <c r="G7" s="183"/>
      <c r="H7" s="160">
        <v>240000</v>
      </c>
      <c r="I7" s="28"/>
      <c r="J7" s="28"/>
      <c r="K7" s="28"/>
      <c r="L7" s="162"/>
      <c r="M7" s="162"/>
      <c r="N7" s="162"/>
      <c r="O7" s="162"/>
      <c r="P7" s="162"/>
      <c r="Q7" s="162"/>
    </row>
    <row r="8" spans="1:42" ht="13.5" customHeight="1">
      <c r="A8" s="28"/>
      <c r="B8" s="177"/>
      <c r="C8" s="178"/>
      <c r="D8" s="179"/>
      <c r="E8" s="159" t="s">
        <v>1</v>
      </c>
      <c r="F8" s="180">
        <v>11800</v>
      </c>
      <c r="G8" s="181"/>
      <c r="H8" s="161"/>
      <c r="I8" s="28"/>
      <c r="J8" s="28"/>
      <c r="K8" s="28"/>
      <c r="L8" s="162"/>
      <c r="M8" s="162"/>
      <c r="N8" s="162"/>
      <c r="O8" s="162"/>
      <c r="P8" s="162"/>
      <c r="Q8" s="162"/>
    </row>
    <row r="9" spans="1:42" ht="13.5" customHeight="1">
      <c r="A9" s="28"/>
      <c r="B9" s="171" t="s">
        <v>7</v>
      </c>
      <c r="C9" s="172"/>
      <c r="D9" s="173"/>
      <c r="E9" s="158" t="s">
        <v>0</v>
      </c>
      <c r="F9" s="182">
        <v>1.6E-2</v>
      </c>
      <c r="G9" s="183"/>
      <c r="H9" s="31">
        <v>170000</v>
      </c>
      <c r="I9" s="28"/>
      <c r="J9" s="28"/>
      <c r="K9" s="28"/>
      <c r="L9" s="162"/>
      <c r="M9" s="162"/>
      <c r="N9" s="162"/>
      <c r="O9" s="162"/>
      <c r="P9" s="162"/>
      <c r="Q9" s="162"/>
    </row>
    <row r="10" spans="1:42" ht="13.5" customHeight="1">
      <c r="A10" s="28"/>
      <c r="B10" s="174" t="s">
        <v>2</v>
      </c>
      <c r="C10" s="175"/>
      <c r="D10" s="176"/>
      <c r="E10" s="159" t="s">
        <v>1</v>
      </c>
      <c r="F10" s="180">
        <v>13400</v>
      </c>
      <c r="G10" s="181"/>
      <c r="H10" s="32"/>
      <c r="I10" s="28"/>
      <c r="J10" s="28"/>
      <c r="K10" s="28"/>
      <c r="L10" s="162"/>
      <c r="M10" s="162"/>
      <c r="N10" s="162"/>
      <c r="O10" s="162"/>
      <c r="P10" s="162"/>
      <c r="Q10" s="162"/>
    </row>
    <row r="11" spans="1:42" ht="21" customHeight="1">
      <c r="A11" s="28"/>
      <c r="B11" s="184" t="s">
        <v>30</v>
      </c>
      <c r="C11" s="184"/>
      <c r="D11" s="185">
        <v>430000</v>
      </c>
      <c r="E11" s="185"/>
      <c r="F11" s="33"/>
      <c r="G11" s="33"/>
      <c r="H11" s="34"/>
      <c r="I11" s="28"/>
      <c r="J11" s="28"/>
      <c r="K11" s="28"/>
    </row>
    <row r="12" spans="1:42" ht="17.25">
      <c r="A12" s="28"/>
      <c r="B12" s="35" t="s">
        <v>177</v>
      </c>
      <c r="C12" s="35"/>
      <c r="D12" s="35"/>
      <c r="E12" s="30"/>
      <c r="F12" s="30"/>
      <c r="G12" s="30"/>
      <c r="H12" s="30"/>
      <c r="I12" s="28"/>
      <c r="J12" s="28"/>
      <c r="K12" s="28"/>
    </row>
    <row r="13" spans="1:42" ht="14.25" thickBot="1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42" ht="43.5" customHeight="1" thickBot="1">
      <c r="A14" s="28"/>
      <c r="B14" s="36" t="s">
        <v>25</v>
      </c>
      <c r="C14" s="37">
        <f>COUNTIF(B25:B34,"加入")</f>
        <v>0</v>
      </c>
      <c r="D14" s="28"/>
      <c r="E14" s="38" t="s">
        <v>26</v>
      </c>
      <c r="F14" s="39">
        <f>IF($G$1="入力完了!!",V37,0)</f>
        <v>0</v>
      </c>
      <c r="G14" s="40"/>
      <c r="H14" s="41" t="s">
        <v>29</v>
      </c>
      <c r="I14" s="42">
        <f>ROUNDDOWN(F14/12,0)</f>
        <v>0</v>
      </c>
      <c r="J14" s="40"/>
      <c r="K14" s="40"/>
      <c r="M14" s="27" t="s">
        <v>100</v>
      </c>
      <c r="W14" s="1" t="s">
        <v>175</v>
      </c>
      <c r="AP14" s="27" t="s">
        <v>107</v>
      </c>
    </row>
    <row r="15" spans="1:42" ht="13.5" customHeight="1">
      <c r="A15" s="28"/>
      <c r="B15" s="43" t="str">
        <f>IF($G$1="入力完了!!","（軽減判定）","")</f>
        <v/>
      </c>
      <c r="C15" s="44" t="str">
        <f>IF($G$1="入力完了!!",AB46,"")</f>
        <v/>
      </c>
      <c r="D15" s="106"/>
      <c r="E15" s="43" t="str">
        <f>IF($G$1="入力完了!!",IF(V38&gt;0,"（限度超過額）",""),"")</f>
        <v/>
      </c>
      <c r="F15" s="45" t="str">
        <f>IF($G$1="入力完了!!",IF(V38&gt;0,V38,""),"")</f>
        <v/>
      </c>
      <c r="G15" s="40"/>
      <c r="H15" s="46"/>
      <c r="I15" s="40"/>
      <c r="J15" s="40"/>
      <c r="K15" s="40"/>
      <c r="W15" s="98" t="s">
        <v>135</v>
      </c>
    </row>
    <row r="16" spans="1:42" ht="13.5" customHeight="1">
      <c r="A16" s="28"/>
      <c r="B16" s="107" t="str">
        <f>IF($G$1="入力完了!!","※判定基礎所得","")</f>
        <v/>
      </c>
      <c r="C16" s="108" t="str">
        <f>IF($G$1="入力完了!!",AJ45,"")</f>
        <v/>
      </c>
      <c r="D16" s="43"/>
      <c r="E16" s="131" t="str">
        <f>IF($G$1="入力完了!!",IF($AB$46="未申告","","軽減判定基準所得"),"")</f>
        <v/>
      </c>
      <c r="F16" s="134" t="str">
        <f>IF($G$1="入力完了!!",IF($AB$46="７割",$AB$39,IF($AB$46="５割",$AB$40,IF($AB$46="２割",$AB$41,IF($AB$46="未申告","",$AB$41)))),"")</f>
        <v/>
      </c>
      <c r="G16" s="197" t="str">
        <f>IF($G$1="入力完了!!",IF($AB$46="７割","",IF($AB$46="５割","",IF($AB$46="２割","",IF($AB$46="未申告","","（2割基準超過）")))),"")</f>
        <v/>
      </c>
      <c r="H16" s="197"/>
      <c r="I16" s="40"/>
      <c r="J16" s="40"/>
      <c r="K16" s="40"/>
      <c r="W16" s="98" t="s">
        <v>136</v>
      </c>
      <c r="AP16" s="1" t="s">
        <v>131</v>
      </c>
    </row>
    <row r="17" spans="1:46" ht="13.5" customHeight="1">
      <c r="A17" s="62" t="s">
        <v>74</v>
      </c>
      <c r="B17" s="43"/>
      <c r="C17" s="48"/>
      <c r="D17" s="43"/>
      <c r="E17" s="132" t="str">
        <f>IF($G$1="入力完了!!",IF($AB$46="未申告","",$AB$36),"")</f>
        <v/>
      </c>
      <c r="F17" s="135" t="str">
        <f>IF($G$1="入力完了!!",IF($AB$46="未申告","",$AB$36),"")</f>
        <v/>
      </c>
      <c r="G17" s="40"/>
      <c r="H17" s="133"/>
      <c r="I17" s="40"/>
      <c r="J17" s="40"/>
      <c r="K17" s="40"/>
    </row>
    <row r="18" spans="1:46" ht="13.5" customHeight="1">
      <c r="A18" s="28"/>
      <c r="B18" s="102" t="s">
        <v>138</v>
      </c>
      <c r="C18" s="48"/>
      <c r="D18" s="43"/>
      <c r="E18" s="43"/>
      <c r="F18" s="47"/>
      <c r="G18" s="40"/>
      <c r="H18" s="46"/>
      <c r="I18" s="40"/>
      <c r="J18" s="40"/>
      <c r="K18" s="40"/>
    </row>
    <row r="19" spans="1:46" ht="13.5" customHeight="1">
      <c r="A19" s="70" t="s">
        <v>75</v>
      </c>
      <c r="B19" s="71" t="s">
        <v>139</v>
      </c>
      <c r="C19" s="72"/>
      <c r="D19" s="73"/>
      <c r="E19" s="73"/>
      <c r="F19" s="74"/>
      <c r="G19" s="75"/>
      <c r="H19" s="76"/>
      <c r="I19" s="40"/>
      <c r="J19" s="40"/>
      <c r="K19" s="40"/>
    </row>
    <row r="20" spans="1:46" ht="13.5" customHeight="1">
      <c r="A20" s="28"/>
      <c r="B20" s="49" t="s">
        <v>77</v>
      </c>
      <c r="C20" s="44"/>
      <c r="D20" s="43"/>
      <c r="E20" s="43"/>
      <c r="F20" s="47"/>
      <c r="G20" s="40"/>
      <c r="H20" s="46"/>
      <c r="I20" s="40"/>
      <c r="J20" s="40"/>
      <c r="K20" s="40"/>
      <c r="AB20" s="1" t="s">
        <v>52</v>
      </c>
      <c r="AH20" s="136" t="s">
        <v>154</v>
      </c>
      <c r="AT20" s="89" t="s">
        <v>132</v>
      </c>
    </row>
    <row r="21" spans="1:46" ht="13.5" customHeight="1">
      <c r="A21" s="28"/>
      <c r="B21" s="43"/>
      <c r="C21" s="43"/>
      <c r="D21" s="43"/>
      <c r="E21" s="43"/>
      <c r="F21" s="40"/>
      <c r="G21" s="40"/>
      <c r="H21" s="41" t="s">
        <v>66</v>
      </c>
      <c r="I21" s="50" t="s">
        <v>67</v>
      </c>
      <c r="J21" s="40"/>
      <c r="K21" s="40"/>
      <c r="AB21" s="1" t="s">
        <v>93</v>
      </c>
      <c r="AH21" s="142" t="s">
        <v>149</v>
      </c>
      <c r="AI21" s="142"/>
      <c r="AJ21" s="142"/>
      <c r="AK21" s="142"/>
      <c r="AP21" s="92" t="s">
        <v>128</v>
      </c>
      <c r="AT21" s="89" t="s">
        <v>157</v>
      </c>
    </row>
    <row r="22" spans="1:46" ht="13.5" customHeight="1">
      <c r="A22" s="28"/>
      <c r="B22" s="186" t="s">
        <v>76</v>
      </c>
      <c r="C22" s="187"/>
      <c r="D22" s="187"/>
      <c r="E22" s="188"/>
      <c r="F22" s="51" t="s">
        <v>176</v>
      </c>
      <c r="G22" s="40"/>
      <c r="H22" s="52">
        <f>IF(F22=0,12,IF(F22="3月",1,IF(F22="2月",2,IF(F22="1月",3,16-X22))))</f>
        <v>12</v>
      </c>
      <c r="I22" s="42">
        <f>IF($G$1="入力完了!!",V40,0)</f>
        <v>0</v>
      </c>
      <c r="J22" s="40"/>
      <c r="K22" s="40"/>
      <c r="L22" s="1" t="s">
        <v>106</v>
      </c>
      <c r="W22" s="1" t="s">
        <v>68</v>
      </c>
      <c r="X22" s="80">
        <f>VALUE(SUBSTITUTE(F22,"月",""))</f>
        <v>4</v>
      </c>
      <c r="Y22" s="1" t="s">
        <v>73</v>
      </c>
      <c r="AB22" s="9">
        <v>150000</v>
      </c>
      <c r="AC22" s="1" t="s">
        <v>94</v>
      </c>
      <c r="AH22" s="142" t="s">
        <v>150</v>
      </c>
      <c r="AI22" s="143"/>
      <c r="AJ22" s="157">
        <v>100000</v>
      </c>
      <c r="AK22" s="142" t="s">
        <v>174</v>
      </c>
      <c r="AP22" s="89" t="s">
        <v>129</v>
      </c>
      <c r="AT22" s="89" t="s">
        <v>127</v>
      </c>
    </row>
    <row r="23" spans="1:46" ht="14.25" thickBo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3"/>
      <c r="M23" s="18" t="s">
        <v>46</v>
      </c>
      <c r="N23" s="19"/>
      <c r="O23" s="20"/>
      <c r="P23" s="18" t="s">
        <v>50</v>
      </c>
      <c r="Q23" s="19"/>
      <c r="R23" s="20"/>
      <c r="S23" s="18" t="s">
        <v>51</v>
      </c>
      <c r="T23" s="19"/>
      <c r="U23" s="19"/>
      <c r="V23" s="23"/>
      <c r="AJ23" s="1" t="s">
        <v>145</v>
      </c>
      <c r="AK23" s="1" t="s">
        <v>70</v>
      </c>
      <c r="AP23" s="18" t="s">
        <v>124</v>
      </c>
      <c r="AQ23" s="20"/>
      <c r="AS23" s="18" t="s">
        <v>125</v>
      </c>
      <c r="AT23" s="20"/>
    </row>
    <row r="24" spans="1:46" ht="15" customHeight="1" thickTop="1" thickBot="1">
      <c r="A24" s="28"/>
      <c r="B24" s="67" t="s">
        <v>24</v>
      </c>
      <c r="C24" s="68" t="s">
        <v>10</v>
      </c>
      <c r="D24" s="69" t="s">
        <v>12</v>
      </c>
      <c r="E24" s="68" t="s">
        <v>14</v>
      </c>
      <c r="F24" s="112" t="s">
        <v>156</v>
      </c>
      <c r="G24" s="205" t="s">
        <v>28</v>
      </c>
      <c r="H24" s="206"/>
      <c r="I24" s="191" t="s">
        <v>72</v>
      </c>
      <c r="J24" s="192"/>
      <c r="K24" s="28"/>
      <c r="L24" s="24"/>
      <c r="M24" s="18" t="s">
        <v>47</v>
      </c>
      <c r="N24" s="19" t="s">
        <v>48</v>
      </c>
      <c r="O24" s="20" t="s">
        <v>49</v>
      </c>
      <c r="P24" s="18" t="s">
        <v>47</v>
      </c>
      <c r="Q24" s="19" t="s">
        <v>48</v>
      </c>
      <c r="R24" s="20" t="s">
        <v>49</v>
      </c>
      <c r="S24" s="18" t="s">
        <v>47</v>
      </c>
      <c r="T24" s="19" t="s">
        <v>48</v>
      </c>
      <c r="U24" s="19" t="s">
        <v>49</v>
      </c>
      <c r="V24" s="24" t="s">
        <v>34</v>
      </c>
      <c r="W24" s="80" t="s">
        <v>35</v>
      </c>
      <c r="X24" s="80" t="s">
        <v>31</v>
      </c>
      <c r="Y24" s="80" t="s">
        <v>92</v>
      </c>
      <c r="Z24" s="80" t="s">
        <v>27</v>
      </c>
      <c r="AA24" s="80" t="s">
        <v>32</v>
      </c>
      <c r="AB24" s="80" t="s">
        <v>33</v>
      </c>
      <c r="AC24" s="81" t="s">
        <v>54</v>
      </c>
      <c r="AD24" s="81" t="s">
        <v>55</v>
      </c>
      <c r="AE24" s="81" t="s">
        <v>56</v>
      </c>
      <c r="AF24" s="81" t="s">
        <v>57</v>
      </c>
      <c r="AG24" s="81" t="s">
        <v>58</v>
      </c>
      <c r="AH24" s="81" t="s">
        <v>59</v>
      </c>
      <c r="AI24" s="126">
        <f>AB50</f>
        <v>6</v>
      </c>
      <c r="AJ24" s="141" t="s">
        <v>146</v>
      </c>
      <c r="AK24" s="80" t="s">
        <v>12</v>
      </c>
      <c r="AL24" s="80" t="s">
        <v>71</v>
      </c>
      <c r="AM24" s="80" t="s">
        <v>140</v>
      </c>
      <c r="AN24" s="80" t="s">
        <v>105</v>
      </c>
      <c r="AP24" s="95" t="s">
        <v>123</v>
      </c>
      <c r="AQ24" s="96" t="s">
        <v>85</v>
      </c>
      <c r="AR24" s="97"/>
      <c r="AS24" s="95" t="s">
        <v>130</v>
      </c>
      <c r="AT24" s="96" t="s">
        <v>126</v>
      </c>
    </row>
    <row r="25" spans="1:46" ht="15" customHeight="1" thickTop="1">
      <c r="A25" s="70" t="s">
        <v>88</v>
      </c>
      <c r="B25" s="63"/>
      <c r="C25" s="64" t="s">
        <v>11</v>
      </c>
      <c r="D25" s="65"/>
      <c r="E25" s="66"/>
      <c r="F25" s="113"/>
      <c r="G25" s="207">
        <f t="shared" ref="G25:G34" si="0">IF(B25="加入",IF(E25&gt;$D$11,E25-$D$11,0),0)</f>
        <v>0</v>
      </c>
      <c r="H25" s="208"/>
      <c r="I25" s="203">
        <f t="shared" ref="I25:I34" si="1">IF($G$1="入力完了!!",V25,0)</f>
        <v>0</v>
      </c>
      <c r="J25" s="204"/>
      <c r="K25" s="28"/>
      <c r="L25" s="7" t="s">
        <v>36</v>
      </c>
      <c r="M25" s="25">
        <f>AC25</f>
        <v>0</v>
      </c>
      <c r="N25" s="21">
        <f>AF25</f>
        <v>0</v>
      </c>
      <c r="O25" s="22">
        <f>SUM(M25:N25)</f>
        <v>0</v>
      </c>
      <c r="P25" s="25">
        <f>AD25</f>
        <v>0</v>
      </c>
      <c r="Q25" s="21">
        <f>AG25</f>
        <v>0</v>
      </c>
      <c r="R25" s="22">
        <f>SUM(P25:Q25)</f>
        <v>0</v>
      </c>
      <c r="S25" s="25">
        <f>AE25</f>
        <v>0</v>
      </c>
      <c r="T25" s="21">
        <f>AH25</f>
        <v>0</v>
      </c>
      <c r="U25" s="21">
        <f>SUM(S25:T25)</f>
        <v>0</v>
      </c>
      <c r="V25" s="11">
        <f>O25+R25+U25</f>
        <v>0</v>
      </c>
      <c r="W25" s="1">
        <f t="shared" ref="W25:W34" si="2">IF(B25="加入",1,0)</f>
        <v>0</v>
      </c>
      <c r="X25" s="1">
        <f t="shared" ref="X25:X34" si="3">IF(D25&gt;64,0,IF(D25&gt;39,1*W25,0))</f>
        <v>0</v>
      </c>
      <c r="Y25" s="1">
        <f t="shared" ref="Y25:Y34" si="4">IF(D25&gt;=65,1,0)</f>
        <v>0</v>
      </c>
      <c r="Z25" s="2">
        <f t="shared" ref="Z25:Z34" si="5">G25*W25</f>
        <v>0</v>
      </c>
      <c r="AA25" s="2">
        <f t="shared" ref="AA25:AA34" si="6">G25*X25</f>
        <v>0</v>
      </c>
      <c r="AB25" s="2">
        <f>IF($Y25=0,$E25,IF($E25&gt;$AB$22,$E25-$AB$22,0))</f>
        <v>0</v>
      </c>
      <c r="AC25" s="2">
        <f t="shared" ref="AC25:AC34" si="7">ROUNDDOWN($Z25*$F$5,0)</f>
        <v>0</v>
      </c>
      <c r="AD25" s="2">
        <f>ROUNDDOWN($Z25*$F$7,0)</f>
        <v>0</v>
      </c>
      <c r="AE25" s="2">
        <f t="shared" ref="AE25:AE34" si="8">ROUNDDOWN($AA25*$F$9,0)</f>
        <v>0</v>
      </c>
      <c r="AF25" s="140">
        <f>IF($AB$46="７割",$W25*AC$39,IF($AB$46="５割",$W25*AC$40,IF($AB$46="２割",$W25*AC$41,$W25*AC$38)))</f>
        <v>0</v>
      </c>
      <c r="AG25" s="140">
        <f>IF($AB$46="７割",$W25*AD$39,IF($AB$46="５割",$W25*AD$40,IF($AB$46="２割",$W25*AD$41,$W25*AD$38)))</f>
        <v>0</v>
      </c>
      <c r="AH25" s="2">
        <f t="shared" ref="AH25:AH34" si="9">IF($AB$46="７割",$X25*AE$39,IF($AB$46="５割",$X25*AE$40,IF($AB$46="２割",$X25*AE$41,$X25*AE$38)))</f>
        <v>0</v>
      </c>
      <c r="AI25" s="124"/>
      <c r="AJ25" s="98">
        <f>IF(E25&gt;0,IF(F25="有",1,0),0)</f>
        <v>0</v>
      </c>
      <c r="AK25" s="1" t="b">
        <f>ISBLANK(D25)</f>
        <v>1</v>
      </c>
      <c r="AL25" s="1" t="b">
        <f>ISBLANK(E25)</f>
        <v>1</v>
      </c>
      <c r="AM25" s="1" t="b">
        <f>ISBLANK(F25)</f>
        <v>1</v>
      </c>
      <c r="AP25" s="93">
        <f>0</f>
        <v>0</v>
      </c>
      <c r="AQ25" s="12">
        <f>E25-AP25</f>
        <v>0</v>
      </c>
      <c r="AS25" s="2">
        <f>ROUNDDOWN(AQ25*30/100,0)</f>
        <v>0</v>
      </c>
      <c r="AT25" s="94">
        <f>AP25+AS25</f>
        <v>0</v>
      </c>
    </row>
    <row r="26" spans="1:46" ht="15" customHeight="1">
      <c r="A26" s="28"/>
      <c r="B26" s="53"/>
      <c r="C26" s="54" t="s">
        <v>15</v>
      </c>
      <c r="D26" s="55"/>
      <c r="E26" s="56"/>
      <c r="F26" s="114"/>
      <c r="G26" s="193">
        <f t="shared" si="0"/>
        <v>0</v>
      </c>
      <c r="H26" s="194"/>
      <c r="I26" s="189">
        <f t="shared" si="1"/>
        <v>0</v>
      </c>
      <c r="J26" s="190"/>
      <c r="K26" s="28"/>
      <c r="L26" s="7" t="s">
        <v>37</v>
      </c>
      <c r="M26" s="25">
        <f t="shared" ref="M26:M34" si="10">AC26</f>
        <v>0</v>
      </c>
      <c r="N26" s="21">
        <f t="shared" ref="N26:N34" si="11">AF26</f>
        <v>0</v>
      </c>
      <c r="O26" s="22">
        <f t="shared" ref="O26:O34" si="12">SUM(M26:N26)</f>
        <v>0</v>
      </c>
      <c r="P26" s="25">
        <f t="shared" ref="P26:P34" si="13">AD26</f>
        <v>0</v>
      </c>
      <c r="Q26" s="21">
        <f t="shared" ref="Q26:Q34" si="14">AG26</f>
        <v>0</v>
      </c>
      <c r="R26" s="22">
        <f t="shared" ref="R26:R34" si="15">SUM(P26:Q26)</f>
        <v>0</v>
      </c>
      <c r="S26" s="25">
        <f t="shared" ref="S26:S34" si="16">AE26</f>
        <v>0</v>
      </c>
      <c r="T26" s="21">
        <f t="shared" ref="T26:T34" si="17">AH26</f>
        <v>0</v>
      </c>
      <c r="U26" s="21">
        <f t="shared" ref="U26:U34" si="18">SUM(S26:T26)</f>
        <v>0</v>
      </c>
      <c r="V26" s="11">
        <f t="shared" ref="V26:V37" si="19">O26+R26+U26</f>
        <v>0</v>
      </c>
      <c r="W26" s="1">
        <f t="shared" si="2"/>
        <v>0</v>
      </c>
      <c r="X26" s="1">
        <f t="shared" si="3"/>
        <v>0</v>
      </c>
      <c r="Y26" s="1">
        <f t="shared" si="4"/>
        <v>0</v>
      </c>
      <c r="Z26" s="2">
        <f t="shared" si="5"/>
        <v>0</v>
      </c>
      <c r="AA26" s="2">
        <f t="shared" si="6"/>
        <v>0</v>
      </c>
      <c r="AB26" s="2">
        <f t="shared" ref="AB26:AB34" si="20">IF($Y26=0,$E26,IF($E26&gt;$AB$22,$E26-$AB$22,0))</f>
        <v>0</v>
      </c>
      <c r="AC26" s="2">
        <f t="shared" si="7"/>
        <v>0</v>
      </c>
      <c r="AD26" s="2">
        <f t="shared" ref="AD26:AD34" si="21">ROUNDDOWN($Z26*$F$7,0)</f>
        <v>0</v>
      </c>
      <c r="AE26" s="2">
        <f t="shared" si="8"/>
        <v>0</v>
      </c>
      <c r="AF26" s="139">
        <f>IF($AI26=0,IF($AB$46="７割",$W26*AC$39,IF($AB$46="５割",$W26*AC$40,IF($AB$46="２割",$W26*AC$41,$W26*AC$38))),IF($AB$46="７割",$W26*AC$53,IF($AB$46="５割",$W26*AC$54,IF($AB$46="２割",$W26*AC$55,$W26*AC$52))))</f>
        <v>0</v>
      </c>
      <c r="AG26" s="139">
        <f>IF($AI26=0,IF($AB$46="７割",$W26*AD$39,IF($AB$46="５割",$W26*AD$40,IF($AB$46="２割",$W26*AD$41,$W26*AD$38))),IF($AB$46="７割",$W26*AD$53,IF($AB$46="５割",$W26*AD$54,IF($AB$46="２割",$W26*AD$55,$W26*AD$52))))</f>
        <v>0</v>
      </c>
      <c r="AH26" s="2">
        <f t="shared" si="9"/>
        <v>0</v>
      </c>
      <c r="AI26" s="127">
        <f t="shared" ref="AI26:AI34" si="22">IF(D26&lt;=$AI$24,W26,0)</f>
        <v>0</v>
      </c>
      <c r="AJ26" s="98">
        <f>IF(E26&gt;0,IF(F26="有",1,0),0)</f>
        <v>0</v>
      </c>
      <c r="AK26" s="1" t="b">
        <f>IF($B26="加入",ISBLANK(D26),FALSE)</f>
        <v>0</v>
      </c>
      <c r="AL26" s="1" t="b">
        <f>IF($B26="加入",ISBLANK(E26),FALSE)</f>
        <v>0</v>
      </c>
      <c r="AM26" s="1" t="b">
        <f>IF($B26="加入",ISBLANK(F26),FALSE)</f>
        <v>0</v>
      </c>
      <c r="AN26" s="1">
        <f t="shared" ref="AN26:AN34" si="23">IF(B26="加入",1,0)</f>
        <v>0</v>
      </c>
      <c r="AP26" s="93">
        <f>0</f>
        <v>0</v>
      </c>
      <c r="AQ26" s="12">
        <f t="shared" ref="AQ26:AQ34" si="24">E26-AP26</f>
        <v>0</v>
      </c>
      <c r="AS26" s="2">
        <f t="shared" ref="AS26:AS34" si="25">ROUNDDOWN(AQ26*30/100,0)</f>
        <v>0</v>
      </c>
      <c r="AT26" s="94">
        <f t="shared" ref="AT26:AT34" si="26">AP26+AS26</f>
        <v>0</v>
      </c>
    </row>
    <row r="27" spans="1:46" ht="15" customHeight="1">
      <c r="A27" s="28"/>
      <c r="B27" s="53"/>
      <c r="C27" s="54" t="s">
        <v>16</v>
      </c>
      <c r="D27" s="55"/>
      <c r="E27" s="56"/>
      <c r="F27" s="114"/>
      <c r="G27" s="193">
        <f t="shared" si="0"/>
        <v>0</v>
      </c>
      <c r="H27" s="194"/>
      <c r="I27" s="189">
        <f t="shared" si="1"/>
        <v>0</v>
      </c>
      <c r="J27" s="190"/>
      <c r="K27" s="28"/>
      <c r="L27" s="7" t="s">
        <v>38</v>
      </c>
      <c r="M27" s="25">
        <f t="shared" si="10"/>
        <v>0</v>
      </c>
      <c r="N27" s="21">
        <f t="shared" si="11"/>
        <v>0</v>
      </c>
      <c r="O27" s="22">
        <f t="shared" si="12"/>
        <v>0</v>
      </c>
      <c r="P27" s="25">
        <f t="shared" si="13"/>
        <v>0</v>
      </c>
      <c r="Q27" s="21">
        <f t="shared" si="14"/>
        <v>0</v>
      </c>
      <c r="R27" s="22">
        <f t="shared" si="15"/>
        <v>0</v>
      </c>
      <c r="S27" s="25">
        <f t="shared" si="16"/>
        <v>0</v>
      </c>
      <c r="T27" s="21">
        <f t="shared" si="17"/>
        <v>0</v>
      </c>
      <c r="U27" s="21">
        <f t="shared" si="18"/>
        <v>0</v>
      </c>
      <c r="V27" s="11">
        <f t="shared" si="19"/>
        <v>0</v>
      </c>
      <c r="W27" s="1">
        <f t="shared" si="2"/>
        <v>0</v>
      </c>
      <c r="X27" s="1">
        <f t="shared" si="3"/>
        <v>0</v>
      </c>
      <c r="Y27" s="1">
        <f t="shared" si="4"/>
        <v>0</v>
      </c>
      <c r="Z27" s="2">
        <f t="shared" si="5"/>
        <v>0</v>
      </c>
      <c r="AA27" s="2">
        <f t="shared" si="6"/>
        <v>0</v>
      </c>
      <c r="AB27" s="2">
        <f t="shared" si="20"/>
        <v>0</v>
      </c>
      <c r="AC27" s="2">
        <f t="shared" si="7"/>
        <v>0</v>
      </c>
      <c r="AD27" s="2">
        <f t="shared" si="21"/>
        <v>0</v>
      </c>
      <c r="AE27" s="2">
        <f t="shared" si="8"/>
        <v>0</v>
      </c>
      <c r="AF27" s="139">
        <f t="shared" ref="AF27:AF34" si="27">IF($AI27=0,IF($AB$46="７割",$W27*AC$39,IF($AB$46="５割",$W27*AC$40,IF($AB$46="２割",$W27*AC$41,$W27*AC$38))),IF($AB$46="７割",$W27*AC$53,IF($AB$46="５割",$W27*AC$54,IF($AB$46="２割",$W27*AC$55,$W27*AC$52))))</f>
        <v>0</v>
      </c>
      <c r="AG27" s="139">
        <f t="shared" ref="AG27:AG34" si="28">IF($AI27=0,IF($AB$46="７割",$W27*AD$39,IF($AB$46="５割",$W27*AD$40,IF($AB$46="２割",$W27*AD$41,$W27*AD$38))),IF($AB$46="７割",$W27*AD$53,IF($AB$46="５割",$W27*AD$54,IF($AB$46="２割",$W27*AD$55,$W27*AD$52))))</f>
        <v>0</v>
      </c>
      <c r="AH27" s="2">
        <f t="shared" si="9"/>
        <v>0</v>
      </c>
      <c r="AI27" s="127">
        <f t="shared" si="22"/>
        <v>0</v>
      </c>
      <c r="AJ27" s="98">
        <f t="shared" ref="AJ27:AJ34" si="29">IF(E27&gt;0,IF(F27="有",1,0),0)</f>
        <v>0</v>
      </c>
      <c r="AK27" s="1" t="b">
        <f t="shared" ref="AK27:AK34" si="30">IF($B27="加入",ISBLANK(D27),FALSE)</f>
        <v>0</v>
      </c>
      <c r="AL27" s="1" t="b">
        <f t="shared" ref="AL27:AL34" si="31">IF($B27="加入",ISBLANK(E27),FALSE)</f>
        <v>0</v>
      </c>
      <c r="AM27" s="1" t="b">
        <f t="shared" ref="AM27:AM34" si="32">IF($B27="加入",ISBLANK(F27),FALSE)</f>
        <v>0</v>
      </c>
      <c r="AN27" s="1">
        <f t="shared" si="23"/>
        <v>0</v>
      </c>
      <c r="AP27" s="93">
        <f>0</f>
        <v>0</v>
      </c>
      <c r="AQ27" s="12">
        <f t="shared" si="24"/>
        <v>0</v>
      </c>
      <c r="AS27" s="2">
        <f t="shared" si="25"/>
        <v>0</v>
      </c>
      <c r="AT27" s="94">
        <f t="shared" si="26"/>
        <v>0</v>
      </c>
    </row>
    <row r="28" spans="1:46" ht="15" customHeight="1">
      <c r="A28" s="28"/>
      <c r="B28" s="53"/>
      <c r="C28" s="54" t="s">
        <v>17</v>
      </c>
      <c r="D28" s="55"/>
      <c r="E28" s="56"/>
      <c r="F28" s="110"/>
      <c r="G28" s="193">
        <f t="shared" si="0"/>
        <v>0</v>
      </c>
      <c r="H28" s="194"/>
      <c r="I28" s="189">
        <f t="shared" si="1"/>
        <v>0</v>
      </c>
      <c r="J28" s="190"/>
      <c r="K28" s="28"/>
      <c r="L28" s="7" t="s">
        <v>39</v>
      </c>
      <c r="M28" s="25">
        <f t="shared" si="10"/>
        <v>0</v>
      </c>
      <c r="N28" s="21">
        <f t="shared" si="11"/>
        <v>0</v>
      </c>
      <c r="O28" s="22">
        <f t="shared" si="12"/>
        <v>0</v>
      </c>
      <c r="P28" s="25">
        <f t="shared" si="13"/>
        <v>0</v>
      </c>
      <c r="Q28" s="21">
        <f t="shared" si="14"/>
        <v>0</v>
      </c>
      <c r="R28" s="22">
        <f t="shared" si="15"/>
        <v>0</v>
      </c>
      <c r="S28" s="25">
        <f t="shared" si="16"/>
        <v>0</v>
      </c>
      <c r="T28" s="21">
        <f t="shared" si="17"/>
        <v>0</v>
      </c>
      <c r="U28" s="21">
        <f t="shared" si="18"/>
        <v>0</v>
      </c>
      <c r="V28" s="11">
        <f t="shared" si="19"/>
        <v>0</v>
      </c>
      <c r="W28" s="1">
        <f t="shared" si="2"/>
        <v>0</v>
      </c>
      <c r="X28" s="1">
        <f t="shared" si="3"/>
        <v>0</v>
      </c>
      <c r="Y28" s="1">
        <f t="shared" si="4"/>
        <v>0</v>
      </c>
      <c r="Z28" s="2">
        <f t="shared" si="5"/>
        <v>0</v>
      </c>
      <c r="AA28" s="2">
        <f t="shared" si="6"/>
        <v>0</v>
      </c>
      <c r="AB28" s="2">
        <f t="shared" si="20"/>
        <v>0</v>
      </c>
      <c r="AC28" s="2">
        <f t="shared" si="7"/>
        <v>0</v>
      </c>
      <c r="AD28" s="2">
        <f t="shared" si="21"/>
        <v>0</v>
      </c>
      <c r="AE28" s="2">
        <f t="shared" si="8"/>
        <v>0</v>
      </c>
      <c r="AF28" s="139">
        <f t="shared" si="27"/>
        <v>0</v>
      </c>
      <c r="AG28" s="139">
        <f t="shared" si="28"/>
        <v>0</v>
      </c>
      <c r="AH28" s="2">
        <f t="shared" si="9"/>
        <v>0</v>
      </c>
      <c r="AI28" s="127">
        <f t="shared" si="22"/>
        <v>0</v>
      </c>
      <c r="AJ28" s="98">
        <f t="shared" si="29"/>
        <v>0</v>
      </c>
      <c r="AK28" s="1" t="b">
        <f t="shared" si="30"/>
        <v>0</v>
      </c>
      <c r="AL28" s="1" t="b">
        <f t="shared" si="31"/>
        <v>0</v>
      </c>
      <c r="AM28" s="1" t="b">
        <f t="shared" si="32"/>
        <v>0</v>
      </c>
      <c r="AN28" s="1">
        <f t="shared" si="23"/>
        <v>0</v>
      </c>
      <c r="AP28" s="93">
        <f>0</f>
        <v>0</v>
      </c>
      <c r="AQ28" s="12">
        <f t="shared" si="24"/>
        <v>0</v>
      </c>
      <c r="AS28" s="2">
        <f t="shared" si="25"/>
        <v>0</v>
      </c>
      <c r="AT28" s="94">
        <f t="shared" si="26"/>
        <v>0</v>
      </c>
    </row>
    <row r="29" spans="1:46" ht="15" customHeight="1">
      <c r="A29" s="28"/>
      <c r="B29" s="53"/>
      <c r="C29" s="54" t="s">
        <v>18</v>
      </c>
      <c r="D29" s="55"/>
      <c r="E29" s="56"/>
      <c r="F29" s="110"/>
      <c r="G29" s="193">
        <f t="shared" si="0"/>
        <v>0</v>
      </c>
      <c r="H29" s="194"/>
      <c r="I29" s="189">
        <f t="shared" si="1"/>
        <v>0</v>
      </c>
      <c r="J29" s="190"/>
      <c r="K29" s="28"/>
      <c r="L29" s="7" t="s">
        <v>40</v>
      </c>
      <c r="M29" s="25">
        <f t="shared" si="10"/>
        <v>0</v>
      </c>
      <c r="N29" s="21">
        <f t="shared" si="11"/>
        <v>0</v>
      </c>
      <c r="O29" s="22">
        <f t="shared" si="12"/>
        <v>0</v>
      </c>
      <c r="P29" s="25">
        <f t="shared" si="13"/>
        <v>0</v>
      </c>
      <c r="Q29" s="21">
        <f t="shared" si="14"/>
        <v>0</v>
      </c>
      <c r="R29" s="22">
        <f t="shared" si="15"/>
        <v>0</v>
      </c>
      <c r="S29" s="25">
        <f t="shared" si="16"/>
        <v>0</v>
      </c>
      <c r="T29" s="21">
        <f t="shared" si="17"/>
        <v>0</v>
      </c>
      <c r="U29" s="21">
        <f t="shared" si="18"/>
        <v>0</v>
      </c>
      <c r="V29" s="11">
        <f t="shared" si="19"/>
        <v>0</v>
      </c>
      <c r="W29" s="1">
        <f t="shared" si="2"/>
        <v>0</v>
      </c>
      <c r="X29" s="1">
        <f t="shared" si="3"/>
        <v>0</v>
      </c>
      <c r="Y29" s="1">
        <f t="shared" si="4"/>
        <v>0</v>
      </c>
      <c r="Z29" s="2">
        <f t="shared" si="5"/>
        <v>0</v>
      </c>
      <c r="AA29" s="2">
        <f t="shared" si="6"/>
        <v>0</v>
      </c>
      <c r="AB29" s="2">
        <f t="shared" si="20"/>
        <v>0</v>
      </c>
      <c r="AC29" s="2">
        <f t="shared" si="7"/>
        <v>0</v>
      </c>
      <c r="AD29" s="2">
        <f t="shared" si="21"/>
        <v>0</v>
      </c>
      <c r="AE29" s="2">
        <f t="shared" si="8"/>
        <v>0</v>
      </c>
      <c r="AF29" s="139">
        <f t="shared" si="27"/>
        <v>0</v>
      </c>
      <c r="AG29" s="139">
        <f t="shared" si="28"/>
        <v>0</v>
      </c>
      <c r="AH29" s="2">
        <f t="shared" si="9"/>
        <v>0</v>
      </c>
      <c r="AI29" s="127">
        <f t="shared" si="22"/>
        <v>0</v>
      </c>
      <c r="AJ29" s="98">
        <f t="shared" si="29"/>
        <v>0</v>
      </c>
      <c r="AK29" s="1" t="b">
        <f t="shared" si="30"/>
        <v>0</v>
      </c>
      <c r="AL29" s="1" t="b">
        <f t="shared" si="31"/>
        <v>0</v>
      </c>
      <c r="AM29" s="1" t="b">
        <f t="shared" si="32"/>
        <v>0</v>
      </c>
      <c r="AN29" s="1">
        <f t="shared" si="23"/>
        <v>0</v>
      </c>
      <c r="AP29" s="93">
        <f>0</f>
        <v>0</v>
      </c>
      <c r="AQ29" s="12">
        <f t="shared" si="24"/>
        <v>0</v>
      </c>
      <c r="AS29" s="2">
        <f t="shared" si="25"/>
        <v>0</v>
      </c>
      <c r="AT29" s="94">
        <f t="shared" si="26"/>
        <v>0</v>
      </c>
    </row>
    <row r="30" spans="1:46" ht="15" customHeight="1">
      <c r="A30" s="28"/>
      <c r="B30" s="53"/>
      <c r="C30" s="54" t="s">
        <v>19</v>
      </c>
      <c r="D30" s="55"/>
      <c r="E30" s="56"/>
      <c r="F30" s="110"/>
      <c r="G30" s="193">
        <f t="shared" si="0"/>
        <v>0</v>
      </c>
      <c r="H30" s="194"/>
      <c r="I30" s="189">
        <f t="shared" si="1"/>
        <v>0</v>
      </c>
      <c r="J30" s="190"/>
      <c r="K30" s="28"/>
      <c r="L30" s="7" t="s">
        <v>41</v>
      </c>
      <c r="M30" s="25">
        <f t="shared" si="10"/>
        <v>0</v>
      </c>
      <c r="N30" s="21">
        <f t="shared" si="11"/>
        <v>0</v>
      </c>
      <c r="O30" s="22">
        <f t="shared" si="12"/>
        <v>0</v>
      </c>
      <c r="P30" s="25">
        <f t="shared" si="13"/>
        <v>0</v>
      </c>
      <c r="Q30" s="21">
        <f t="shared" si="14"/>
        <v>0</v>
      </c>
      <c r="R30" s="22">
        <f t="shared" si="15"/>
        <v>0</v>
      </c>
      <c r="S30" s="25">
        <f t="shared" si="16"/>
        <v>0</v>
      </c>
      <c r="T30" s="21">
        <f t="shared" si="17"/>
        <v>0</v>
      </c>
      <c r="U30" s="21">
        <f t="shared" si="18"/>
        <v>0</v>
      </c>
      <c r="V30" s="11">
        <f t="shared" si="19"/>
        <v>0</v>
      </c>
      <c r="W30" s="1">
        <f t="shared" si="2"/>
        <v>0</v>
      </c>
      <c r="X30" s="1">
        <f t="shared" si="3"/>
        <v>0</v>
      </c>
      <c r="Y30" s="1">
        <f t="shared" si="4"/>
        <v>0</v>
      </c>
      <c r="Z30" s="2">
        <f t="shared" si="5"/>
        <v>0</v>
      </c>
      <c r="AA30" s="2">
        <f t="shared" si="6"/>
        <v>0</v>
      </c>
      <c r="AB30" s="2">
        <f t="shared" si="20"/>
        <v>0</v>
      </c>
      <c r="AC30" s="2">
        <f t="shared" si="7"/>
        <v>0</v>
      </c>
      <c r="AD30" s="2">
        <f t="shared" si="21"/>
        <v>0</v>
      </c>
      <c r="AE30" s="2">
        <f t="shared" si="8"/>
        <v>0</v>
      </c>
      <c r="AF30" s="139">
        <f t="shared" si="27"/>
        <v>0</v>
      </c>
      <c r="AG30" s="139">
        <f t="shared" si="28"/>
        <v>0</v>
      </c>
      <c r="AH30" s="2">
        <f t="shared" si="9"/>
        <v>0</v>
      </c>
      <c r="AI30" s="127">
        <f t="shared" si="22"/>
        <v>0</v>
      </c>
      <c r="AJ30" s="98">
        <f t="shared" si="29"/>
        <v>0</v>
      </c>
      <c r="AK30" s="1" t="b">
        <f t="shared" si="30"/>
        <v>0</v>
      </c>
      <c r="AL30" s="1" t="b">
        <f t="shared" si="31"/>
        <v>0</v>
      </c>
      <c r="AM30" s="1" t="b">
        <f t="shared" si="32"/>
        <v>0</v>
      </c>
      <c r="AN30" s="1">
        <f t="shared" si="23"/>
        <v>0</v>
      </c>
      <c r="AP30" s="93">
        <f>0</f>
        <v>0</v>
      </c>
      <c r="AQ30" s="12">
        <f t="shared" si="24"/>
        <v>0</v>
      </c>
      <c r="AS30" s="2">
        <f t="shared" si="25"/>
        <v>0</v>
      </c>
      <c r="AT30" s="94">
        <f t="shared" si="26"/>
        <v>0</v>
      </c>
    </row>
    <row r="31" spans="1:46" ht="15" customHeight="1">
      <c r="A31" s="28"/>
      <c r="B31" s="53"/>
      <c r="C31" s="54" t="s">
        <v>20</v>
      </c>
      <c r="D31" s="55"/>
      <c r="E31" s="56"/>
      <c r="F31" s="110"/>
      <c r="G31" s="193">
        <f t="shared" si="0"/>
        <v>0</v>
      </c>
      <c r="H31" s="194"/>
      <c r="I31" s="189">
        <f t="shared" si="1"/>
        <v>0</v>
      </c>
      <c r="J31" s="190"/>
      <c r="K31" s="28"/>
      <c r="L31" s="7" t="s">
        <v>42</v>
      </c>
      <c r="M31" s="25">
        <f t="shared" si="10"/>
        <v>0</v>
      </c>
      <c r="N31" s="21">
        <f t="shared" si="11"/>
        <v>0</v>
      </c>
      <c r="O31" s="22">
        <f t="shared" si="12"/>
        <v>0</v>
      </c>
      <c r="P31" s="25">
        <f t="shared" si="13"/>
        <v>0</v>
      </c>
      <c r="Q31" s="21">
        <f t="shared" si="14"/>
        <v>0</v>
      </c>
      <c r="R31" s="22">
        <f t="shared" si="15"/>
        <v>0</v>
      </c>
      <c r="S31" s="25">
        <f t="shared" si="16"/>
        <v>0</v>
      </c>
      <c r="T31" s="21">
        <f t="shared" si="17"/>
        <v>0</v>
      </c>
      <c r="U31" s="21">
        <f t="shared" si="18"/>
        <v>0</v>
      </c>
      <c r="V31" s="11">
        <f t="shared" si="19"/>
        <v>0</v>
      </c>
      <c r="W31" s="1">
        <f t="shared" si="2"/>
        <v>0</v>
      </c>
      <c r="X31" s="1">
        <f t="shared" si="3"/>
        <v>0</v>
      </c>
      <c r="Y31" s="1">
        <f t="shared" si="4"/>
        <v>0</v>
      </c>
      <c r="Z31" s="2">
        <f t="shared" si="5"/>
        <v>0</v>
      </c>
      <c r="AA31" s="2">
        <f t="shared" si="6"/>
        <v>0</v>
      </c>
      <c r="AB31" s="2">
        <f t="shared" si="20"/>
        <v>0</v>
      </c>
      <c r="AC31" s="2">
        <f t="shared" si="7"/>
        <v>0</v>
      </c>
      <c r="AD31" s="2">
        <f t="shared" si="21"/>
        <v>0</v>
      </c>
      <c r="AE31" s="2">
        <f t="shared" si="8"/>
        <v>0</v>
      </c>
      <c r="AF31" s="139">
        <f t="shared" si="27"/>
        <v>0</v>
      </c>
      <c r="AG31" s="139">
        <f t="shared" si="28"/>
        <v>0</v>
      </c>
      <c r="AH31" s="2">
        <f t="shared" si="9"/>
        <v>0</v>
      </c>
      <c r="AI31" s="127">
        <f t="shared" si="22"/>
        <v>0</v>
      </c>
      <c r="AJ31" s="98">
        <f t="shared" si="29"/>
        <v>0</v>
      </c>
      <c r="AK31" s="1" t="b">
        <f t="shared" si="30"/>
        <v>0</v>
      </c>
      <c r="AL31" s="1" t="b">
        <f t="shared" si="31"/>
        <v>0</v>
      </c>
      <c r="AM31" s="1" t="b">
        <f t="shared" si="32"/>
        <v>0</v>
      </c>
      <c r="AN31" s="1">
        <f t="shared" si="23"/>
        <v>0</v>
      </c>
      <c r="AP31" s="93">
        <f>0</f>
        <v>0</v>
      </c>
      <c r="AQ31" s="12">
        <f t="shared" si="24"/>
        <v>0</v>
      </c>
      <c r="AS31" s="2">
        <f t="shared" si="25"/>
        <v>0</v>
      </c>
      <c r="AT31" s="94">
        <f t="shared" si="26"/>
        <v>0</v>
      </c>
    </row>
    <row r="32" spans="1:46" ht="15" customHeight="1">
      <c r="A32" s="28"/>
      <c r="B32" s="53"/>
      <c r="C32" s="54" t="s">
        <v>21</v>
      </c>
      <c r="D32" s="55"/>
      <c r="E32" s="56"/>
      <c r="F32" s="110"/>
      <c r="G32" s="193">
        <f t="shared" si="0"/>
        <v>0</v>
      </c>
      <c r="H32" s="194"/>
      <c r="I32" s="189">
        <f t="shared" si="1"/>
        <v>0</v>
      </c>
      <c r="J32" s="190"/>
      <c r="K32" s="28"/>
      <c r="L32" s="7" t="s">
        <v>43</v>
      </c>
      <c r="M32" s="25">
        <f t="shared" si="10"/>
        <v>0</v>
      </c>
      <c r="N32" s="21">
        <f t="shared" si="11"/>
        <v>0</v>
      </c>
      <c r="O32" s="22">
        <f t="shared" si="12"/>
        <v>0</v>
      </c>
      <c r="P32" s="25">
        <f t="shared" si="13"/>
        <v>0</v>
      </c>
      <c r="Q32" s="21">
        <f t="shared" si="14"/>
        <v>0</v>
      </c>
      <c r="R32" s="22">
        <f t="shared" si="15"/>
        <v>0</v>
      </c>
      <c r="S32" s="25">
        <f t="shared" si="16"/>
        <v>0</v>
      </c>
      <c r="T32" s="21">
        <f t="shared" si="17"/>
        <v>0</v>
      </c>
      <c r="U32" s="21">
        <f t="shared" si="18"/>
        <v>0</v>
      </c>
      <c r="V32" s="11">
        <f t="shared" si="19"/>
        <v>0</v>
      </c>
      <c r="W32" s="1">
        <f t="shared" si="2"/>
        <v>0</v>
      </c>
      <c r="X32" s="1">
        <f t="shared" si="3"/>
        <v>0</v>
      </c>
      <c r="Y32" s="1">
        <f t="shared" si="4"/>
        <v>0</v>
      </c>
      <c r="Z32" s="2">
        <f t="shared" si="5"/>
        <v>0</v>
      </c>
      <c r="AA32" s="2">
        <f t="shared" si="6"/>
        <v>0</v>
      </c>
      <c r="AB32" s="2">
        <f t="shared" si="20"/>
        <v>0</v>
      </c>
      <c r="AC32" s="2">
        <f t="shared" si="7"/>
        <v>0</v>
      </c>
      <c r="AD32" s="2">
        <f t="shared" si="21"/>
        <v>0</v>
      </c>
      <c r="AE32" s="2">
        <f t="shared" si="8"/>
        <v>0</v>
      </c>
      <c r="AF32" s="139">
        <f t="shared" si="27"/>
        <v>0</v>
      </c>
      <c r="AG32" s="139">
        <f t="shared" si="28"/>
        <v>0</v>
      </c>
      <c r="AH32" s="2">
        <f t="shared" si="9"/>
        <v>0</v>
      </c>
      <c r="AI32" s="127">
        <f t="shared" si="22"/>
        <v>0</v>
      </c>
      <c r="AJ32" s="98">
        <f t="shared" si="29"/>
        <v>0</v>
      </c>
      <c r="AK32" s="1" t="b">
        <f t="shared" si="30"/>
        <v>0</v>
      </c>
      <c r="AL32" s="1" t="b">
        <f t="shared" si="31"/>
        <v>0</v>
      </c>
      <c r="AM32" s="1" t="b">
        <f t="shared" si="32"/>
        <v>0</v>
      </c>
      <c r="AN32" s="1">
        <f t="shared" si="23"/>
        <v>0</v>
      </c>
      <c r="AP32" s="93">
        <f>0</f>
        <v>0</v>
      </c>
      <c r="AQ32" s="12">
        <f t="shared" si="24"/>
        <v>0</v>
      </c>
      <c r="AS32" s="2">
        <f t="shared" si="25"/>
        <v>0</v>
      </c>
      <c r="AT32" s="94">
        <f t="shared" si="26"/>
        <v>0</v>
      </c>
    </row>
    <row r="33" spans="1:46" ht="15" customHeight="1">
      <c r="A33" s="28"/>
      <c r="B33" s="53"/>
      <c r="C33" s="54" t="s">
        <v>22</v>
      </c>
      <c r="D33" s="55"/>
      <c r="E33" s="56"/>
      <c r="F33" s="110"/>
      <c r="G33" s="193">
        <f t="shared" si="0"/>
        <v>0</v>
      </c>
      <c r="H33" s="194"/>
      <c r="I33" s="189">
        <f t="shared" si="1"/>
        <v>0</v>
      </c>
      <c r="J33" s="190"/>
      <c r="K33" s="28"/>
      <c r="L33" s="7" t="s">
        <v>44</v>
      </c>
      <c r="M33" s="25">
        <f t="shared" si="10"/>
        <v>0</v>
      </c>
      <c r="N33" s="21">
        <f t="shared" si="11"/>
        <v>0</v>
      </c>
      <c r="O33" s="22">
        <f t="shared" si="12"/>
        <v>0</v>
      </c>
      <c r="P33" s="25">
        <f t="shared" si="13"/>
        <v>0</v>
      </c>
      <c r="Q33" s="21">
        <f t="shared" si="14"/>
        <v>0</v>
      </c>
      <c r="R33" s="22">
        <f t="shared" si="15"/>
        <v>0</v>
      </c>
      <c r="S33" s="25">
        <f t="shared" si="16"/>
        <v>0</v>
      </c>
      <c r="T33" s="21">
        <f t="shared" si="17"/>
        <v>0</v>
      </c>
      <c r="U33" s="21">
        <f t="shared" si="18"/>
        <v>0</v>
      </c>
      <c r="V33" s="11">
        <f t="shared" si="19"/>
        <v>0</v>
      </c>
      <c r="W33" s="1">
        <f t="shared" si="2"/>
        <v>0</v>
      </c>
      <c r="X33" s="1">
        <f t="shared" si="3"/>
        <v>0</v>
      </c>
      <c r="Y33" s="1">
        <f t="shared" si="4"/>
        <v>0</v>
      </c>
      <c r="Z33" s="2">
        <f t="shared" si="5"/>
        <v>0</v>
      </c>
      <c r="AA33" s="2">
        <f t="shared" si="6"/>
        <v>0</v>
      </c>
      <c r="AB33" s="2">
        <f t="shared" si="20"/>
        <v>0</v>
      </c>
      <c r="AC33" s="2">
        <f t="shared" si="7"/>
        <v>0</v>
      </c>
      <c r="AD33" s="2">
        <f t="shared" si="21"/>
        <v>0</v>
      </c>
      <c r="AE33" s="2">
        <f t="shared" si="8"/>
        <v>0</v>
      </c>
      <c r="AF33" s="139">
        <f t="shared" si="27"/>
        <v>0</v>
      </c>
      <c r="AG33" s="139">
        <f t="shared" si="28"/>
        <v>0</v>
      </c>
      <c r="AH33" s="2">
        <f t="shared" si="9"/>
        <v>0</v>
      </c>
      <c r="AI33" s="127">
        <f t="shared" si="22"/>
        <v>0</v>
      </c>
      <c r="AJ33" s="98">
        <f t="shared" si="29"/>
        <v>0</v>
      </c>
      <c r="AK33" s="1" t="b">
        <f t="shared" si="30"/>
        <v>0</v>
      </c>
      <c r="AL33" s="1" t="b">
        <f t="shared" si="31"/>
        <v>0</v>
      </c>
      <c r="AM33" s="1" t="b">
        <f t="shared" si="32"/>
        <v>0</v>
      </c>
      <c r="AN33" s="1">
        <f t="shared" si="23"/>
        <v>0</v>
      </c>
      <c r="AP33" s="93">
        <f>0</f>
        <v>0</v>
      </c>
      <c r="AQ33" s="12">
        <f t="shared" si="24"/>
        <v>0</v>
      </c>
      <c r="AS33" s="2">
        <f t="shared" si="25"/>
        <v>0</v>
      </c>
      <c r="AT33" s="94">
        <f t="shared" si="26"/>
        <v>0</v>
      </c>
    </row>
    <row r="34" spans="1:46" ht="15" customHeight="1" thickBot="1">
      <c r="A34" s="28"/>
      <c r="B34" s="57"/>
      <c r="C34" s="58" t="s">
        <v>23</v>
      </c>
      <c r="D34" s="59"/>
      <c r="E34" s="60"/>
      <c r="F34" s="111"/>
      <c r="G34" s="195">
        <f t="shared" si="0"/>
        <v>0</v>
      </c>
      <c r="H34" s="196"/>
      <c r="I34" s="201">
        <f t="shared" si="1"/>
        <v>0</v>
      </c>
      <c r="J34" s="202"/>
      <c r="K34" s="28"/>
      <c r="L34" s="7" t="s">
        <v>45</v>
      </c>
      <c r="M34" s="25">
        <f t="shared" si="10"/>
        <v>0</v>
      </c>
      <c r="N34" s="21">
        <f t="shared" si="11"/>
        <v>0</v>
      </c>
      <c r="O34" s="22">
        <f t="shared" si="12"/>
        <v>0</v>
      </c>
      <c r="P34" s="25">
        <f t="shared" si="13"/>
        <v>0</v>
      </c>
      <c r="Q34" s="21">
        <f t="shared" si="14"/>
        <v>0</v>
      </c>
      <c r="R34" s="22">
        <f t="shared" si="15"/>
        <v>0</v>
      </c>
      <c r="S34" s="25">
        <f t="shared" si="16"/>
        <v>0</v>
      </c>
      <c r="T34" s="21">
        <f t="shared" si="17"/>
        <v>0</v>
      </c>
      <c r="U34" s="21">
        <f t="shared" si="18"/>
        <v>0</v>
      </c>
      <c r="V34" s="11">
        <f t="shared" si="19"/>
        <v>0</v>
      </c>
      <c r="W34" s="1">
        <f t="shared" si="2"/>
        <v>0</v>
      </c>
      <c r="X34" s="1">
        <f t="shared" si="3"/>
        <v>0</v>
      </c>
      <c r="Y34" s="1">
        <f t="shared" si="4"/>
        <v>0</v>
      </c>
      <c r="Z34" s="2">
        <f t="shared" si="5"/>
        <v>0</v>
      </c>
      <c r="AA34" s="2">
        <f t="shared" si="6"/>
        <v>0</v>
      </c>
      <c r="AB34" s="2">
        <f t="shared" si="20"/>
        <v>0</v>
      </c>
      <c r="AC34" s="2">
        <f t="shared" si="7"/>
        <v>0</v>
      </c>
      <c r="AD34" s="2">
        <f t="shared" si="21"/>
        <v>0</v>
      </c>
      <c r="AE34" s="2">
        <f t="shared" si="8"/>
        <v>0</v>
      </c>
      <c r="AF34" s="139">
        <f t="shared" si="27"/>
        <v>0</v>
      </c>
      <c r="AG34" s="139">
        <f t="shared" si="28"/>
        <v>0</v>
      </c>
      <c r="AH34" s="2">
        <f t="shared" si="9"/>
        <v>0</v>
      </c>
      <c r="AI34" s="127">
        <f t="shared" si="22"/>
        <v>0</v>
      </c>
      <c r="AJ34" s="98">
        <f t="shared" si="29"/>
        <v>0</v>
      </c>
      <c r="AK34" s="1" t="b">
        <f t="shared" si="30"/>
        <v>0</v>
      </c>
      <c r="AL34" s="1" t="b">
        <f t="shared" si="31"/>
        <v>0</v>
      </c>
      <c r="AM34" s="1" t="b">
        <f t="shared" si="32"/>
        <v>0</v>
      </c>
      <c r="AN34" s="1">
        <f t="shared" si="23"/>
        <v>0</v>
      </c>
      <c r="AP34" s="93">
        <f>0</f>
        <v>0</v>
      </c>
      <c r="AQ34" s="12">
        <f t="shared" si="24"/>
        <v>0</v>
      </c>
      <c r="AS34" s="2">
        <f t="shared" si="25"/>
        <v>0</v>
      </c>
      <c r="AT34" s="94">
        <f t="shared" si="26"/>
        <v>0</v>
      </c>
    </row>
    <row r="35" spans="1:46" ht="14.25" thickTop="1">
      <c r="A35" s="28"/>
      <c r="B35" s="61"/>
      <c r="C35" s="61"/>
      <c r="D35" s="61"/>
      <c r="E35" s="40"/>
      <c r="F35" s="47"/>
      <c r="G35" s="150"/>
      <c r="H35" s="151" t="str">
        <f>IF($G$1="入力完了!!",IF($AB$51=0,"","【未就学児均等割減額"),"")</f>
        <v/>
      </c>
      <c r="I35" s="152" t="str">
        <f>IF($G$1="入力完了!!",IF($AB$51=0,"",IF($AB$46="７割",$AI$58,IF($AB$46="５割",$AI$59,IF($AB$46="２割",$AI$60,$AI$57)))),"")</f>
        <v/>
      </c>
      <c r="J35" s="153" t="str">
        <f>IF($G$1="入力完了!!",IF($AB$51=0,"","円 減額】"),"")</f>
        <v/>
      </c>
      <c r="K35" s="28"/>
      <c r="L35" s="84" t="s">
        <v>97</v>
      </c>
      <c r="M35" s="4">
        <f t="shared" ref="M35:U35" si="33">SUM(M25:M34)</f>
        <v>0</v>
      </c>
      <c r="N35" s="4">
        <f t="shared" si="33"/>
        <v>0</v>
      </c>
      <c r="O35" s="4">
        <f t="shared" si="33"/>
        <v>0</v>
      </c>
      <c r="P35" s="4">
        <f t="shared" si="33"/>
        <v>0</v>
      </c>
      <c r="Q35" s="4">
        <f t="shared" si="33"/>
        <v>0</v>
      </c>
      <c r="R35" s="4">
        <f t="shared" si="33"/>
        <v>0</v>
      </c>
      <c r="S35" s="4">
        <f t="shared" si="33"/>
        <v>0</v>
      </c>
      <c r="T35" s="4">
        <f t="shared" si="33"/>
        <v>0</v>
      </c>
      <c r="U35" s="4">
        <f t="shared" si="33"/>
        <v>0</v>
      </c>
      <c r="V35" s="21">
        <f>SUM(V25:V34)</f>
        <v>0</v>
      </c>
      <c r="Z35" s="2"/>
      <c r="AA35" s="2"/>
      <c r="AB35" s="2"/>
      <c r="AC35" s="2"/>
      <c r="AD35" s="2"/>
      <c r="AE35" s="2"/>
      <c r="AF35" s="130">
        <f t="shared" ref="AF35:AG35" si="34">SUM(AF25:AF34)</f>
        <v>0</v>
      </c>
      <c r="AG35" s="130">
        <f t="shared" si="34"/>
        <v>0</v>
      </c>
      <c r="AH35" s="2"/>
      <c r="AJ35" s="145">
        <v>-1</v>
      </c>
      <c r="AS35" s="1"/>
      <c r="AT35" s="1"/>
    </row>
    <row r="36" spans="1:46" ht="14.25" thickBot="1">
      <c r="A36" s="28"/>
      <c r="B36" s="28" t="s">
        <v>89</v>
      </c>
      <c r="C36" s="28"/>
      <c r="D36" s="28"/>
      <c r="E36" s="78" t="s">
        <v>103</v>
      </c>
      <c r="F36" s="77"/>
      <c r="G36" s="28"/>
      <c r="H36" s="28"/>
      <c r="I36" s="28"/>
      <c r="J36" s="28"/>
      <c r="K36" s="28"/>
      <c r="L36" s="7" t="s">
        <v>60</v>
      </c>
      <c r="M36" s="11">
        <f>ROUNDDOWN(AC36,0)</f>
        <v>0</v>
      </c>
      <c r="N36" s="12">
        <f>AF36</f>
        <v>0</v>
      </c>
      <c r="O36" s="11">
        <f>ROUNDDOWN(SUM(M36:N36),-2)</f>
        <v>0</v>
      </c>
      <c r="P36" s="11">
        <f>ROUNDDOWN(AD36,0)</f>
        <v>0</v>
      </c>
      <c r="Q36" s="12">
        <f>AG36</f>
        <v>0</v>
      </c>
      <c r="R36" s="11">
        <f>ROUNDDOWN(SUM(P36:Q36),-2)</f>
        <v>0</v>
      </c>
      <c r="S36" s="11">
        <f>ROUNDDOWN(AE36,0)</f>
        <v>0</v>
      </c>
      <c r="T36" s="12">
        <f>AH36</f>
        <v>0</v>
      </c>
      <c r="U36" s="11">
        <f>ROUNDDOWN(SUM(S36:T36),-2)</f>
        <v>0</v>
      </c>
      <c r="V36" s="15">
        <f t="shared" si="19"/>
        <v>0</v>
      </c>
      <c r="W36" s="7">
        <f>SUM(W25:W34)</f>
        <v>0</v>
      </c>
      <c r="X36" s="7">
        <f>SUM(X25:X34)</f>
        <v>0</v>
      </c>
      <c r="Y36" s="7"/>
      <c r="Z36" s="10">
        <f>SUM(Z25:Z34)</f>
        <v>0</v>
      </c>
      <c r="AA36" s="11">
        <f>SUM(AA25:AA34)</f>
        <v>0</v>
      </c>
      <c r="AB36" s="11">
        <f>SUM(AB25:AB34)</f>
        <v>0</v>
      </c>
      <c r="AC36" s="12">
        <f>ROUNDDOWN($Z36*$F$5,0)</f>
        <v>0</v>
      </c>
      <c r="AD36" s="12">
        <f>ROUNDDOWN($Z36*$F$7,0)</f>
        <v>0</v>
      </c>
      <c r="AE36" s="12">
        <f>ROUNDDOWN($AA36*$F$9,0)</f>
        <v>0</v>
      </c>
      <c r="AF36" s="12">
        <f>IF($AB$46="７割",AF53,IF($AB$46="５割",AF54,IF($AB$46="２割",AF55,AF52)))</f>
        <v>0</v>
      </c>
      <c r="AG36" s="12">
        <f>IF($AB$46="７割",AG53,IF($AB$46="５割",AG54,IF($AB$46="２割",AG55,AG52)))</f>
        <v>0</v>
      </c>
      <c r="AH36" s="12">
        <f>IF($AB$46="７割",AH39,IF($AB$46="５割",AH40,IF($AB$46="２割",AH41,AH38)))</f>
        <v>0</v>
      </c>
      <c r="AI36" s="1" t="s">
        <v>147</v>
      </c>
      <c r="AJ36" s="144">
        <f>SUM(AJ25:AJ35)</f>
        <v>-1</v>
      </c>
      <c r="AL36" s="7">
        <f>COUNTIF(AK25:AM34,TRUE)</f>
        <v>3</v>
      </c>
      <c r="AM36" s="7"/>
      <c r="AN36" s="7">
        <f>SUM(AN26:AN34)</f>
        <v>0</v>
      </c>
    </row>
    <row r="37" spans="1:46" ht="14.25" thickBot="1">
      <c r="A37" s="28"/>
      <c r="B37" s="28" t="s">
        <v>90</v>
      </c>
      <c r="C37" s="28"/>
      <c r="D37" s="28"/>
      <c r="E37" s="79" t="s">
        <v>91</v>
      </c>
      <c r="G37" s="28"/>
      <c r="H37" s="28"/>
      <c r="I37" s="28"/>
      <c r="J37" s="28"/>
      <c r="K37" s="28"/>
      <c r="L37" s="1" t="s">
        <v>61</v>
      </c>
      <c r="O37" s="12">
        <f>IF(O35&gt;$H$5,$H$5,O36)</f>
        <v>0</v>
      </c>
      <c r="R37" s="12">
        <f>IF(R35&gt;$H$7,$H$7,R36)</f>
        <v>0</v>
      </c>
      <c r="U37" s="16">
        <f>IF(U35&gt;$H$9,$H$9,U36)</f>
        <v>0</v>
      </c>
      <c r="V37" s="17">
        <f t="shared" si="19"/>
        <v>0</v>
      </c>
      <c r="X37" s="3"/>
      <c r="Y37" s="3"/>
      <c r="Z37" s="5"/>
      <c r="AA37" s="4"/>
      <c r="AB37" s="4"/>
      <c r="AC37" s="2"/>
      <c r="AD37" s="2"/>
      <c r="AE37" s="2"/>
      <c r="AI37" s="1" t="s">
        <v>148</v>
      </c>
      <c r="AN37" s="1" t="s">
        <v>12</v>
      </c>
    </row>
    <row r="38" spans="1:46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1" t="s">
        <v>62</v>
      </c>
      <c r="O38" s="26">
        <f>IF(O35&gt;$H$5,O35-O37,0)</f>
        <v>0</v>
      </c>
      <c r="R38" s="26">
        <f>IF(R35&gt;$H$7,R35-R37,0)</f>
        <v>0</v>
      </c>
      <c r="U38" s="26">
        <f>IF(U35&gt;$H$9,U35-U37,0)</f>
        <v>0</v>
      </c>
      <c r="V38" s="26">
        <f>O38+R38+U38</f>
        <v>0</v>
      </c>
      <c r="Z38" s="8">
        <v>1</v>
      </c>
      <c r="AA38" s="1" t="s">
        <v>64</v>
      </c>
      <c r="AC38" s="2">
        <f>F6</f>
        <v>29000</v>
      </c>
      <c r="AD38" s="2">
        <f>F8</f>
        <v>11800</v>
      </c>
      <c r="AE38" s="2">
        <f>F10</f>
        <v>13400</v>
      </c>
      <c r="AF38" s="11">
        <f>$W36*AC$38</f>
        <v>0</v>
      </c>
      <c r="AG38" s="11">
        <f>$W36*AD$38</f>
        <v>0</v>
      </c>
      <c r="AH38" s="11">
        <f>$X36*AE$38</f>
        <v>0</v>
      </c>
      <c r="AI38" s="1" t="s">
        <v>63</v>
      </c>
      <c r="AN38" s="7">
        <f>COUNTA(D26:D34)</f>
        <v>0</v>
      </c>
    </row>
    <row r="39" spans="1:46" ht="14.25" thickBot="1">
      <c r="A39" s="62" t="s">
        <v>134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Z39" s="8">
        <v>0.3</v>
      </c>
      <c r="AA39" s="6" t="s">
        <v>111</v>
      </c>
      <c r="AB39" s="105">
        <f>AJ45</f>
        <v>430000</v>
      </c>
      <c r="AC39" s="2">
        <f t="shared" ref="AC39:AE41" si="35">ROUNDDOWN(AC$38*$Z39,0)</f>
        <v>8700</v>
      </c>
      <c r="AD39" s="2">
        <f t="shared" si="35"/>
        <v>3540</v>
      </c>
      <c r="AE39" s="2">
        <f t="shared" si="35"/>
        <v>4020</v>
      </c>
      <c r="AF39" s="12">
        <f>ROUNDDOWN(AF$38*$Z39,0)</f>
        <v>0</v>
      </c>
      <c r="AG39" s="12">
        <f>ROUNDDOWN(AG$38*$Z39,0)</f>
        <v>0</v>
      </c>
      <c r="AH39" s="12">
        <f t="shared" ref="AF39:AH41" si="36">ROUNDDOWN(AH$38*$Z39,0)</f>
        <v>0</v>
      </c>
      <c r="AI39" s="1" t="s">
        <v>112</v>
      </c>
      <c r="AN39" s="1" t="s">
        <v>141</v>
      </c>
    </row>
    <row r="40" spans="1:46" ht="14.25" thickBot="1">
      <c r="A40" s="28" t="s">
        <v>78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N40" s="1" t="s">
        <v>69</v>
      </c>
      <c r="O40" s="12">
        <f>ROUNDDOWN(O37*$H$22/12,-2)</f>
        <v>0</v>
      </c>
      <c r="Q40" s="1" t="s">
        <v>98</v>
      </c>
      <c r="R40" s="12">
        <f>ROUNDDOWN(R37*$H$22/12,-2)</f>
        <v>0</v>
      </c>
      <c r="T40" s="1" t="s">
        <v>99</v>
      </c>
      <c r="U40" s="16">
        <f>ROUNDDOWN(U37*$H$22/12,-2)</f>
        <v>0</v>
      </c>
      <c r="V40" s="85">
        <f>O40+R40+U40</f>
        <v>0</v>
      </c>
      <c r="Z40" s="8">
        <v>0.5</v>
      </c>
      <c r="AA40" s="6" t="s">
        <v>110</v>
      </c>
      <c r="AB40" s="2">
        <f>AB39+AA42*AB43</f>
        <v>430000</v>
      </c>
      <c r="AC40" s="2">
        <f>ROUNDDOWN(AC$38*$Z40,0)</f>
        <v>14500</v>
      </c>
      <c r="AD40" s="2">
        <f t="shared" si="35"/>
        <v>5900</v>
      </c>
      <c r="AE40" s="2">
        <f t="shared" si="35"/>
        <v>6700</v>
      </c>
      <c r="AF40" s="12">
        <f>ROUNDDOWN(AF$38*$Z40,0)</f>
        <v>0</v>
      </c>
      <c r="AG40" s="12">
        <f>ROUNDDOWN(AG$38*$Z40,0)</f>
        <v>0</v>
      </c>
      <c r="AH40" s="12">
        <f t="shared" si="36"/>
        <v>0</v>
      </c>
      <c r="AI40" s="1" t="s">
        <v>113</v>
      </c>
      <c r="AN40" s="7">
        <f>COUNTA(E26:E34)</f>
        <v>0</v>
      </c>
    </row>
    <row r="41" spans="1:46">
      <c r="A41" s="28" t="s">
        <v>79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V41" s="1" t="s">
        <v>101</v>
      </c>
      <c r="Z41" s="8">
        <v>0.8</v>
      </c>
      <c r="AA41" s="6" t="s">
        <v>108</v>
      </c>
      <c r="AB41" s="2">
        <f>AB39+AA44*AB45</f>
        <v>430000</v>
      </c>
      <c r="AC41" s="2">
        <f t="shared" si="35"/>
        <v>23200</v>
      </c>
      <c r="AD41" s="2">
        <f t="shared" si="35"/>
        <v>9440</v>
      </c>
      <c r="AE41" s="2">
        <f t="shared" si="35"/>
        <v>10720</v>
      </c>
      <c r="AF41" s="12">
        <f t="shared" si="36"/>
        <v>0</v>
      </c>
      <c r="AG41" s="12">
        <f t="shared" si="36"/>
        <v>0</v>
      </c>
      <c r="AH41" s="12">
        <f t="shared" si="36"/>
        <v>0</v>
      </c>
      <c r="AI41" s="1" t="s">
        <v>114</v>
      </c>
      <c r="AN41" s="1" t="s">
        <v>143</v>
      </c>
    </row>
    <row r="42" spans="1:46">
      <c r="A42" s="28" t="s">
        <v>80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V42" s="84" t="s">
        <v>102</v>
      </c>
      <c r="Z42" s="1" t="s">
        <v>115</v>
      </c>
      <c r="AA42" s="9">
        <v>295000</v>
      </c>
      <c r="AB42" s="1" t="s">
        <v>133</v>
      </c>
      <c r="AD42" s="86" t="s">
        <v>65</v>
      </c>
      <c r="AN42" s="7" t="b">
        <f>IF(AN38=AN40,TRUE,FALSE)</f>
        <v>1</v>
      </c>
    </row>
    <row r="43" spans="1:46">
      <c r="A43" s="28" t="s">
        <v>13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N43" s="1" t="s">
        <v>104</v>
      </c>
      <c r="O43" s="12">
        <f>M36+P36+S36</f>
        <v>0</v>
      </c>
      <c r="AB43" s="1">
        <f>COUNTIF(B25:B34,"加入")</f>
        <v>0</v>
      </c>
      <c r="AI43" s="1" t="s">
        <v>151</v>
      </c>
      <c r="AJ43" s="2">
        <f>D11</f>
        <v>430000</v>
      </c>
      <c r="AN43" s="1" t="s">
        <v>144</v>
      </c>
    </row>
    <row r="44" spans="1:46">
      <c r="A44" s="28" t="s">
        <v>82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Z44" s="1" t="s">
        <v>116</v>
      </c>
      <c r="AA44" s="9">
        <v>545000</v>
      </c>
      <c r="AB44" s="1" t="s">
        <v>109</v>
      </c>
      <c r="AI44" s="1" t="s">
        <v>152</v>
      </c>
      <c r="AJ44" s="2">
        <f>IF(AJ36&gt;=0,AJ22*AJ36,0)</f>
        <v>0</v>
      </c>
      <c r="AN44" s="103" t="s">
        <v>142</v>
      </c>
    </row>
    <row r="45" spans="1:46">
      <c r="A45" s="83" t="s">
        <v>95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AB45" s="1">
        <f>COUNTIF(B25:B34,"加入")</f>
        <v>0</v>
      </c>
      <c r="AI45" s="137" t="s">
        <v>153</v>
      </c>
      <c r="AJ45" s="138">
        <f>AJ43+AJ44</f>
        <v>430000</v>
      </c>
      <c r="AK45" s="1" t="s">
        <v>168</v>
      </c>
      <c r="AN45" s="104" t="b">
        <f>IF(AN36=AN38,IF(AN38=AN40,TRUE,FALSE),FALSE)</f>
        <v>1</v>
      </c>
    </row>
    <row r="46" spans="1:46">
      <c r="A46" s="109" t="s">
        <v>155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AA46" s="13" t="s">
        <v>52</v>
      </c>
      <c r="AB46" s="14" t="str">
        <f>IF(N1=1,"未申告",IF(AB36&lt;=AB39,AA39,IF(AB36&lt;=AB40,AA40,IF(AB36&lt;=AB41,AA41,"-----"))))</f>
        <v>７割</v>
      </c>
      <c r="AC46" s="1" t="s">
        <v>53</v>
      </c>
      <c r="AJ46" s="84" t="s">
        <v>167</v>
      </c>
    </row>
    <row r="47" spans="1:46">
      <c r="A47" s="82" t="s">
        <v>81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46">
      <c r="A48" s="28" t="s">
        <v>84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Z48" s="154" t="s">
        <v>173</v>
      </c>
      <c r="AA48" s="155"/>
      <c r="AB48" s="155"/>
    </row>
    <row r="49" spans="1:43">
      <c r="A49" s="28" t="s">
        <v>83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43">
      <c r="A50" s="149" t="s">
        <v>172</v>
      </c>
      <c r="AA50" s="122" t="s">
        <v>158</v>
      </c>
      <c r="AB50" s="156">
        <v>6</v>
      </c>
    </row>
    <row r="51" spans="1:43">
      <c r="A51" s="99" t="s">
        <v>137</v>
      </c>
      <c r="K51" s="28"/>
      <c r="AA51" s="125" t="s">
        <v>162</v>
      </c>
      <c r="AB51" s="128">
        <f>SUM(AI26:AI34)</f>
        <v>0</v>
      </c>
      <c r="AF51" s="1" t="s">
        <v>57</v>
      </c>
      <c r="AG51" s="1" t="s">
        <v>58</v>
      </c>
      <c r="AH51" s="1" t="s">
        <v>59</v>
      </c>
    </row>
    <row r="52" spans="1:43">
      <c r="A52" s="28" t="s">
        <v>122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Z52" s="123">
        <f>Z38/2</f>
        <v>0.5</v>
      </c>
      <c r="AA52" s="1" t="s">
        <v>171</v>
      </c>
      <c r="AC52" s="129">
        <f>ROUNDDOWN(AC$38*$Z52,0)</f>
        <v>14500</v>
      </c>
      <c r="AD52" s="129">
        <f t="shared" ref="AC52:AE55" si="37">ROUNDDOWN(AD$38*$Z52,0)</f>
        <v>5900</v>
      </c>
      <c r="AE52" s="129">
        <f t="shared" si="37"/>
        <v>6700</v>
      </c>
      <c r="AF52" s="146">
        <f>($W$36-$AB$51)*AC38+$AB$51*AC52</f>
        <v>0</v>
      </c>
      <c r="AG52" s="146">
        <f>($W$36-$AB$51)*$AD38+$AB$51*AD52</f>
        <v>0</v>
      </c>
      <c r="AH52" s="12"/>
      <c r="AI52" s="1" t="s">
        <v>166</v>
      </c>
      <c r="AQ52"/>
    </row>
    <row r="53" spans="1:43">
      <c r="A53" s="28" t="s">
        <v>86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Z53" s="123">
        <f t="shared" ref="Z53:Z55" si="38">Z39/2</f>
        <v>0.15</v>
      </c>
      <c r="AA53" s="1" t="s">
        <v>159</v>
      </c>
      <c r="AC53" s="129">
        <f t="shared" si="37"/>
        <v>4350</v>
      </c>
      <c r="AD53" s="129">
        <f t="shared" si="37"/>
        <v>1770</v>
      </c>
      <c r="AE53" s="129">
        <f t="shared" si="37"/>
        <v>2010</v>
      </c>
      <c r="AF53" s="146">
        <f t="shared" ref="AF53:AF55" si="39">($W$36-$AB$51)*AC39+$AB$51*AC53</f>
        <v>0</v>
      </c>
      <c r="AG53" s="146">
        <f t="shared" ref="AG53:AG55" si="40">($W$36-$AB$51)*$AD39+$AB$51*AD53</f>
        <v>0</v>
      </c>
      <c r="AH53" s="12"/>
      <c r="AI53" s="1" t="s">
        <v>163</v>
      </c>
      <c r="AQ53"/>
    </row>
    <row r="54" spans="1:43">
      <c r="A54" s="28" t="s">
        <v>87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Z54" s="123">
        <f t="shared" si="38"/>
        <v>0.25</v>
      </c>
      <c r="AA54" s="1" t="s">
        <v>160</v>
      </c>
      <c r="AC54" s="129">
        <f t="shared" si="37"/>
        <v>7250</v>
      </c>
      <c r="AD54" s="129">
        <f t="shared" si="37"/>
        <v>2950</v>
      </c>
      <c r="AE54" s="129">
        <f t="shared" si="37"/>
        <v>3350</v>
      </c>
      <c r="AF54" s="146">
        <f t="shared" si="39"/>
        <v>0</v>
      </c>
      <c r="AG54" s="146">
        <f t="shared" si="40"/>
        <v>0</v>
      </c>
      <c r="AH54" s="12"/>
      <c r="AI54" s="1" t="s">
        <v>164</v>
      </c>
      <c r="AQ54"/>
    </row>
    <row r="55" spans="1:43">
      <c r="A55" s="28" t="s">
        <v>119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Z55" s="123">
        <f t="shared" si="38"/>
        <v>0.4</v>
      </c>
      <c r="AA55" s="1" t="s">
        <v>161</v>
      </c>
      <c r="AC55" s="129">
        <f t="shared" si="37"/>
        <v>11600</v>
      </c>
      <c r="AD55" s="129">
        <f t="shared" si="37"/>
        <v>4720</v>
      </c>
      <c r="AE55" s="129">
        <f t="shared" si="37"/>
        <v>5360</v>
      </c>
      <c r="AF55" s="146">
        <f t="shared" si="39"/>
        <v>0</v>
      </c>
      <c r="AG55" s="146">
        <f t="shared" si="40"/>
        <v>0</v>
      </c>
      <c r="AH55" s="12"/>
      <c r="AI55" s="1" t="s">
        <v>165</v>
      </c>
      <c r="AQ55"/>
    </row>
    <row r="56" spans="1:43">
      <c r="A56" s="28" t="s">
        <v>120</v>
      </c>
      <c r="B56" s="28"/>
      <c r="C56" s="28"/>
      <c r="D56" s="28"/>
      <c r="E56" s="28"/>
      <c r="F56" s="28"/>
      <c r="G56" s="28"/>
      <c r="H56" s="28"/>
      <c r="I56" s="28"/>
      <c r="J56" s="28"/>
      <c r="K56" s="100"/>
      <c r="AF56" s="84" t="s">
        <v>169</v>
      </c>
      <c r="AI56" s="1" t="s">
        <v>170</v>
      </c>
    </row>
    <row r="57" spans="1:43">
      <c r="A57" s="115" t="s">
        <v>96</v>
      </c>
      <c r="B57" s="116"/>
      <c r="C57" s="120"/>
      <c r="D57" s="120"/>
      <c r="E57" s="120"/>
      <c r="F57" s="120"/>
      <c r="G57" s="120"/>
      <c r="H57" s="120"/>
      <c r="I57" s="120"/>
      <c r="J57" s="121"/>
      <c r="K57" s="100"/>
      <c r="AD57" s="147" t="s">
        <v>171</v>
      </c>
      <c r="AF57" s="11">
        <f>AF38-AF52</f>
        <v>0</v>
      </c>
      <c r="AG57" s="11">
        <f>AG38-AG52</f>
        <v>0</v>
      </c>
      <c r="AI57" s="12">
        <f>SUM(AF57:AH57)</f>
        <v>0</v>
      </c>
    </row>
    <row r="58" spans="1:43">
      <c r="A58" s="117"/>
      <c r="B58" s="118"/>
      <c r="C58" s="118"/>
      <c r="D58" s="118"/>
      <c r="E58" s="118"/>
      <c r="F58" s="118"/>
      <c r="G58" s="118"/>
      <c r="H58" s="118"/>
      <c r="I58" s="118"/>
      <c r="J58" s="119"/>
      <c r="K58" s="100"/>
      <c r="AD58" s="148" t="s">
        <v>159</v>
      </c>
      <c r="AF58" s="11">
        <f t="shared" ref="AF58:AG60" si="41">AF39-AF53</f>
        <v>0</v>
      </c>
      <c r="AG58" s="11">
        <f t="shared" si="41"/>
        <v>0</v>
      </c>
      <c r="AI58" s="12">
        <f t="shared" ref="AI58:AI60" si="42">SUM(AF58:AH58)</f>
        <v>0</v>
      </c>
    </row>
    <row r="59" spans="1:43">
      <c r="AD59" s="148" t="s">
        <v>160</v>
      </c>
      <c r="AF59" s="11">
        <f t="shared" si="41"/>
        <v>0</v>
      </c>
      <c r="AG59" s="11">
        <f t="shared" si="41"/>
        <v>0</v>
      </c>
      <c r="AI59" s="12">
        <f t="shared" si="42"/>
        <v>0</v>
      </c>
    </row>
    <row r="60" spans="1:43">
      <c r="AD60" s="148" t="s">
        <v>161</v>
      </c>
      <c r="AF60" s="11">
        <f t="shared" si="41"/>
        <v>0</v>
      </c>
      <c r="AG60" s="11">
        <f t="shared" si="41"/>
        <v>0</v>
      </c>
      <c r="AI60" s="12">
        <f t="shared" si="42"/>
        <v>0</v>
      </c>
    </row>
  </sheetData>
  <sheetProtection algorithmName="SHA-512" hashValue="nzZCxSg5SnmRnisktMr4mKHkaK+oTnhZDyeDFe3Y3ctjCXzpGWmW+SCysF4NRj215eUpb4cDSauw4vB8nK7dHA==" saltValue="esU/jZjAxb3gmwyhmC4siQ==" spinCount="100000" sheet="1" objects="1" scenarios="1" selectLockedCells="1"/>
  <mergeCells count="44">
    <mergeCell ref="G34:H34"/>
    <mergeCell ref="G16:H16"/>
    <mergeCell ref="G1:J1"/>
    <mergeCell ref="I32:J32"/>
    <mergeCell ref="I33:J33"/>
    <mergeCell ref="I34:J34"/>
    <mergeCell ref="I25:J25"/>
    <mergeCell ref="I26:J26"/>
    <mergeCell ref="I27:J27"/>
    <mergeCell ref="I28:J28"/>
    <mergeCell ref="F9:G9"/>
    <mergeCell ref="G24:H24"/>
    <mergeCell ref="G25:H25"/>
    <mergeCell ref="G26:H26"/>
    <mergeCell ref="G27:H27"/>
    <mergeCell ref="G28:H28"/>
    <mergeCell ref="I31:J31"/>
    <mergeCell ref="I24:J24"/>
    <mergeCell ref="G31:H31"/>
    <mergeCell ref="G32:H32"/>
    <mergeCell ref="G33:H33"/>
    <mergeCell ref="G29:H29"/>
    <mergeCell ref="G30:H30"/>
    <mergeCell ref="B11:C11"/>
    <mergeCell ref="D11:E11"/>
    <mergeCell ref="B22:E22"/>
    <mergeCell ref="I29:J29"/>
    <mergeCell ref="I30:J30"/>
    <mergeCell ref="F10:G10"/>
    <mergeCell ref="E4:G4"/>
    <mergeCell ref="F5:G5"/>
    <mergeCell ref="F6:G6"/>
    <mergeCell ref="F7:G7"/>
    <mergeCell ref="F8:G8"/>
    <mergeCell ref="B10:D10"/>
    <mergeCell ref="B9:D9"/>
    <mergeCell ref="B6:D6"/>
    <mergeCell ref="B8:D8"/>
    <mergeCell ref="B7:D7"/>
    <mergeCell ref="A2:J2"/>
    <mergeCell ref="O1:Q1"/>
    <mergeCell ref="B3:D3"/>
    <mergeCell ref="B4:D4"/>
    <mergeCell ref="B5:D5"/>
  </mergeCells>
  <phoneticPr fontId="2"/>
  <conditionalFormatting sqref="G1:K1">
    <cfRule type="cellIs" dxfId="0" priority="1" stopIfTrue="1" operator="equal">
      <formula>"入力完了!!"</formula>
    </cfRule>
  </conditionalFormatting>
  <dataValidations xWindow="100" yWindow="600" count="9">
    <dataValidation type="list" showInputMessage="1" showErrorMessage="1" error="加入または未加入と入力してください_x000a_" promptTitle="要入力　（必須）　!!" prompt="加入または未加入を入力のうえ、年齢、前年所得額を入力してください。" sqref="B25" xr:uid="{00000000-0002-0000-0000-000000000000}">
      <formula1>"加入,未加入"</formula1>
    </dataValidation>
    <dataValidation type="list" allowBlank="1" showInputMessage="1" showErrorMessage="1" promptTitle="加入する人のみ入力" prompt="加入と入力のうえ、年齢及び前年総所得を入力してください。" sqref="B26:B35" xr:uid="{00000000-0002-0000-0000-000001000000}">
      <formula1>"加入"</formula1>
    </dataValidation>
    <dataValidation type="whole" allowBlank="1" showInputMessage="1" showErrorMessage="1" error="74（歳）以下の整数を入力してください" sqref="D35" xr:uid="{00000000-0002-0000-0000-000002000000}">
      <formula1>0</formula1>
      <formula2>74</formula2>
    </dataValidation>
    <dataValidation type="whole" allowBlank="1" showInputMessage="1" showErrorMessage="1" error="世帯主の年齢を入力してください。（7～120（歳）以下の整数）" sqref="D25" xr:uid="{00000000-0002-0000-0000-000003000000}">
      <formula1>7</formula1>
      <formula2>120</formula2>
    </dataValidation>
    <dataValidation type="list" allowBlank="1" showInputMessage="1" showErrorMessage="1" sqref="F22" xr:uid="{00000000-0002-0000-0000-000004000000}">
      <formula1>"4月,5月,6月,7月,8月,9月,10月,11月,12月,1月,2月,3月"</formula1>
    </dataValidation>
    <dataValidation type="whole" allowBlank="1" showInputMessage="1" showErrorMessage="1" sqref="E25:E34" xr:uid="{00000000-0002-0000-0000-000005000000}">
      <formula1>0</formula1>
      <formula2>10000000000</formula2>
    </dataValidation>
    <dataValidation type="whole" allowBlank="1" showInputMessage="1" showErrorMessage="1" errorTitle="75歳以上の方は加入できません" error="74（歳）以下の整数を入力してください" sqref="D26:D34" xr:uid="{00000000-0002-0000-0000-000006000000}">
      <formula1>0</formula1>
      <formula2>74</formula2>
    </dataValidation>
    <dataValidation type="list" allowBlank="1" showInputMessage="1" showErrorMessage="1" error="未申告世帯の場合のみ&quot;1&quot;を入力　" sqref="N1" xr:uid="{00000000-0002-0000-0000-000007000000}">
      <formula1>"1"</formula1>
    </dataValidation>
    <dataValidation type="list" allowBlank="1" showInputMessage="1" showErrorMessage="1" sqref="F25:F34" xr:uid="{00000000-0002-0000-0000-000008000000}">
      <formula1>"有,無または不明"</formula1>
    </dataValidation>
  </dataValidations>
  <pageMargins left="0.39370078740157483" right="0.27559055118110237" top="0.59055118110236227" bottom="0.31496062992125984" header="0.23622047244094491" footer="0.23622047244094491"/>
  <pageSetup paperSize="9" scale="68" fitToWidth="2" orientation="landscape" r:id="rId1"/>
  <headerFooter alignWithMargins="0">
    <oddHeader>&amp;L&amp;"ＭＳ Ｐゴシック,太字"&amp;16(参考資料)</oddHeader>
  </headerFooter>
  <colBreaks count="1" manualBreakCount="1">
    <brk id="11" max="5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Button 23">
              <controlPr defaultSize="0" print="0" autoFill="0" autoPict="0" macro="[0]!給与所得へ" altText="給与所得へ">
                <anchor moveWithCells="1" sizeWithCells="1">
                  <from>
                    <xdr:col>3</xdr:col>
                    <xdr:colOff>142875</xdr:colOff>
                    <xdr:row>34</xdr:row>
                    <xdr:rowOff>152400</xdr:rowOff>
                  </from>
                  <to>
                    <xdr:col>4</xdr:col>
                    <xdr:colOff>476250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Button 24">
              <controlPr defaultSize="0" print="0" autoFill="0" autoPict="0" macro="[0]!年金所得へ" altText="給与所得へ">
                <anchor moveWithCells="1" sizeWithCells="1">
                  <from>
                    <xdr:col>3</xdr:col>
                    <xdr:colOff>142875</xdr:colOff>
                    <xdr:row>36</xdr:row>
                    <xdr:rowOff>9525</xdr:rowOff>
                  </from>
                  <to>
                    <xdr:col>4</xdr:col>
                    <xdr:colOff>476250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6" name="Button 40">
              <controlPr defaultSize="0" print="0" autoFill="0" autoPict="0" macro="[0]!月割明細へ" altText="給与所得へ">
                <anchor moveWithCells="1" sizeWithCells="1">
                  <from>
                    <xdr:col>13</xdr:col>
                    <xdr:colOff>123825</xdr:colOff>
                    <xdr:row>18</xdr:row>
                    <xdr:rowOff>0</xdr:rowOff>
                  </from>
                  <to>
                    <xdr:col>14</xdr:col>
                    <xdr:colOff>304800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7" name="Button 43">
              <controlPr defaultSize="0" print="0" autoFill="0" autoPict="0" macro="[0]!年齢計算へ" altText="給与所得へ">
                <anchor moveWithCells="1" sizeWithCells="1">
                  <from>
                    <xdr:col>11</xdr:col>
                    <xdr:colOff>266700</xdr:colOff>
                    <xdr:row>18</xdr:row>
                    <xdr:rowOff>0</xdr:rowOff>
                  </from>
                  <to>
                    <xdr:col>12</xdr:col>
                    <xdr:colOff>609600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8" name="Button 52">
              <controlPr defaultSize="0" print="0" autoFill="0" autoPict="0" macro="[0]!期割計算へ" altText="給与所得へ">
                <anchor moveWithCells="1" sizeWithCells="1">
                  <from>
                    <xdr:col>14</xdr:col>
                    <xdr:colOff>495300</xdr:colOff>
                    <xdr:row>18</xdr:row>
                    <xdr:rowOff>0</xdr:rowOff>
                  </from>
                  <to>
                    <xdr:col>16</xdr:col>
                    <xdr:colOff>9525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9" name="Button 84">
              <controlPr defaultSize="0" print="0" autoFill="0" autoPict="0" macro="[0]!限度額一覧へ" altText="給与所得へ">
                <anchor moveWithCells="1" sizeWithCells="1">
                  <from>
                    <xdr:col>16</xdr:col>
                    <xdr:colOff>200025</xdr:colOff>
                    <xdr:row>18</xdr:row>
                    <xdr:rowOff>0</xdr:rowOff>
                  </from>
                  <to>
                    <xdr:col>17</xdr:col>
                    <xdr:colOff>381000</xdr:colOff>
                    <xdr:row>19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試算</vt:lpstr>
      <vt:lpstr>試算!Print_Area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野口 理</dc:creator>
  <cp:lastModifiedBy>山口 桃子</cp:lastModifiedBy>
  <cp:lastPrinted>2022-04-13T07:21:03Z</cp:lastPrinted>
  <dcterms:created xsi:type="dcterms:W3CDTF">1997-01-08T22:48:59Z</dcterms:created>
  <dcterms:modified xsi:type="dcterms:W3CDTF">2024-03-08T07:35:12Z</dcterms:modified>
</cp:coreProperties>
</file>