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RgAP5L7aZCgkXIbGwu2xDITPu6pouzwW3z/ITjeqjb3hldbTcHrGki6OhX6v7eGKaQbCA9DLu+zDIVKJV7o0vQ==" saltValue="0bLCbRzCByCscdRKa6ydV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3E55C763-0F1F-49F4-AE1C-41B3EC4F4436}"/>
  </bookViews>
  <sheets>
    <sheet name="1　生活福祉" sheetId="8" r:id="rId1"/>
    <sheet name="(1) 扶助別被保護世帯数" sheetId="1" r:id="rId2"/>
    <sheet name="(2) 労働力類型別被保護世帯数" sheetId="2" r:id="rId3"/>
    <sheet name="(3) 世帯類型別被保護世帯数" sheetId="3" r:id="rId4"/>
    <sheet name="(4) 年齢別人員、構成割合" sheetId="4" r:id="rId5"/>
    <sheet name="(5) 扶助別生活保護費" sheetId="5" r:id="rId6"/>
    <sheet name="(6) 生活困窮者自立支援制度に関する支援状況" sheetId="6" r:id="rId7"/>
    <sheet name="(7) 生活困窮者住居確保給付金の支給状況" sheetId="7" r:id="rId8"/>
    <sheet name="２　児童福祉" sheetId="9" r:id="rId9"/>
    <sheet name="(1) 児童人口" sheetId="10" r:id="rId10"/>
    <sheet name="(2) 市立認可保育園設置状況" sheetId="11" r:id="rId11"/>
    <sheet name="(3) 私立認可保育園設置状況" sheetId="12" r:id="rId12"/>
    <sheet name="(4) 地域型保育施設設置状況変更" sheetId="13" r:id="rId13"/>
    <sheet name="(5) 認証保育所利用状況" sheetId="14" r:id="rId14"/>
    <sheet name="(6) 就学前児童人口と保育園定員、新規入所児童数、待機児童数" sheetId="15" r:id="rId15"/>
    <sheet name="(7) 学童保育所入所状況" sheetId="16" r:id="rId16"/>
    <sheet name="(8) 学童保育所児童数と定員、保留児童数" sheetId="17" r:id="rId17"/>
    <sheet name="(9) 児童手当等支給状況" sheetId="19" r:id="rId18"/>
    <sheet name="(10)　母子及び父子福祉資金・女性福祉資金貸付状況" sheetId="18" r:id="rId19"/>
    <sheet name="３　高齢者福祉" sheetId="20" r:id="rId20"/>
    <sheet name="(1) 高齢者人口" sheetId="21" r:id="rId21"/>
    <sheet name="(2) 高齢者福祉センター利用状況" sheetId="22" r:id="rId22"/>
    <sheet name="(3) 老人クラブの状況" sheetId="23" r:id="rId23"/>
    <sheet name="(4) 給食サービスの提供" sheetId="24" r:id="rId24"/>
    <sheet name="４　障がい者福祉" sheetId="25" r:id="rId25"/>
    <sheet name="(1) 身体障害がい数" sheetId="26" r:id="rId26"/>
    <sheet name="(2) 障がい等級別身体障がい者数" sheetId="27" r:id="rId27"/>
    <sheet name="(3) 年齢別身体障がい者数" sheetId="28" r:id="rId28"/>
    <sheet name="(4) 知的障がい者数" sheetId="29" r:id="rId29"/>
    <sheet name="(5) 年齢別知的障がい者数" sheetId="30" r:id="rId30"/>
    <sheet name="(6) 精神障がい者数" sheetId="31" r:id="rId31"/>
    <sheet name="(7) くるみ幼児園の利用状況" sheetId="33" r:id="rId32"/>
    <sheet name="(8) けやきのもり（生活介護）の利用状況" sheetId="32" r:id="rId33"/>
    <sheet name="5　保険・年金" sheetId="34" r:id="rId34"/>
    <sheet name="(1) 国民健康保険被保険者数(給付係)" sheetId="35" r:id="rId35"/>
    <sheet name="(2) 保険給付件数･給付額(給付係)" sheetId="36" r:id="rId36"/>
    <sheet name="(3)　受診件数・受診率" sheetId="37" r:id="rId37"/>
    <sheet name="(4)　後期高齢者医療被保険者数" sheetId="38" r:id="rId38"/>
    <sheet name="(5) 国民年金被保険者数" sheetId="39" r:id="rId39"/>
    <sheet name="(6) 基礎年金受給権者数" sheetId="40" r:id="rId40"/>
    <sheet name="(7) 老齢福祉年金(無拠出年金)受給権者数" sheetId="41" r:id="rId41"/>
    <sheet name="８　介護保険" sheetId="42" r:id="rId42"/>
    <sheet name="(1) 第１号被保険者数" sheetId="43" r:id="rId43"/>
    <sheet name="(2) 審査判定結果状況" sheetId="44" r:id="rId44"/>
    <sheet name="(3) 要介護(要支援)認定者数" sheetId="45" r:id="rId45"/>
    <sheet name="(4) 保険給付支給状況" sheetId="46" r:id="rId46"/>
    <sheet name="(5) 介護予防・生活支援サービス事業（地域支援事業）の状況" sheetId="47" r:id="rId47"/>
  </sheets>
  <definedNames>
    <definedName name="_Toc16677453" localSheetId="1">'(1) 扶助別被保護世帯数'!#REF!</definedName>
    <definedName name="_Toc16677453" localSheetId="6">'(6) 生活困窮者自立支援制度に関する支援状況'!#REF!</definedName>
    <definedName name="_Toc16677453" localSheetId="7">'(7) 生活困窮者住居確保給付金の支給状況'!#REF!</definedName>
    <definedName name="_Toc16677454" localSheetId="1">'(1) 扶助別被保護世帯数'!$A$1</definedName>
    <definedName name="_Toc16677454" localSheetId="6">'(6) 生活困窮者自立支援制度に関する支援状況'!$A$1</definedName>
    <definedName name="_Toc16677454" localSheetId="7">'(7) 生活困窮者住居確保給付金の支給状況'!$A$1</definedName>
    <definedName name="_Toc16677457" localSheetId="9">'(1) 児童人口'!#REF!</definedName>
    <definedName name="_Toc16677458" localSheetId="9">'(1) 児童人口'!$A$1</definedName>
    <definedName name="_Toc16677461" localSheetId="15">'(7) 学童保育所入所状況'!$A$1</definedName>
    <definedName name="_Toc16677462" localSheetId="20">'(1) 高齢者人口'!#REF!</definedName>
    <definedName name="_Toc16677463" localSheetId="20">'(1) 高齢者人口'!$A$1</definedName>
    <definedName name="_Toc16677464" localSheetId="21">'(2) 高齢者福祉センター利用状況'!$A$1</definedName>
    <definedName name="_Toc16677466" localSheetId="25">'(1) 身体障害がい数'!#REF!</definedName>
    <definedName name="_Toc16677467" localSheetId="25">'(1) 身体障害がい数'!$A$1</definedName>
    <definedName name="_Toc16677468" localSheetId="26">'(2) 障がい等級別身体障がい者数'!$A$1</definedName>
    <definedName name="_Toc16677469" localSheetId="27">'(3) 年齢別身体障がい者数'!$A$1</definedName>
    <definedName name="_Toc16677470" localSheetId="28">'(4) 知的障がい者数'!$A$1</definedName>
    <definedName name="_Toc16677470" localSheetId="30">'(6) 精神障がい者数'!#REF!</definedName>
    <definedName name="_Toc16677471" localSheetId="29">'(5) 年齢別知的障がい者数'!$A$1</definedName>
    <definedName name="_Toc16677474" localSheetId="34">'(1) 国民健康保険被保険者数(給付係)'!#REF!</definedName>
    <definedName name="_Toc16677474" localSheetId="37">'(4)　後期高齢者医療被保険者数'!#REF!</definedName>
    <definedName name="_Toc16677475" localSheetId="34">'(1) 国民健康保険被保険者数(給付係)'!$A$1</definedName>
    <definedName name="_Toc16677475" localSheetId="37">'(4)　後期高齢者医療被保険者数'!$A$1</definedName>
    <definedName name="_Toc16677476" localSheetId="35">'(2) 保険給付件数･給付額(給付係)'!$A$1</definedName>
    <definedName name="_Toc16677477" localSheetId="36">'(3)　受診件数・受診率'!#REF!</definedName>
    <definedName name="_Toc16677479" localSheetId="38">'(5) 国民年金被保険者数'!$A$1</definedName>
    <definedName name="_Toc16677480" localSheetId="39">'(6) 基礎年金受給権者数'!$A$1</definedName>
    <definedName name="_Toc16677481" localSheetId="40">'(7) 老齢福祉年金(無拠出年金)受給権者数'!$A$1</definedName>
    <definedName name="_Toc16677482" localSheetId="43">'(2) 審査判定結果状況'!#REF!</definedName>
    <definedName name="_Toc16677483" localSheetId="43">'(2) 審査判定結果状況'!$A$1</definedName>
    <definedName name="_Toc16677484" localSheetId="44">'(3) 要介護(要支援)認定者数'!$A$1</definedName>
    <definedName name="_xlnm.Print_Area" localSheetId="20">'(1) 高齢者人口'!$A$1:$I$19</definedName>
    <definedName name="_xlnm.Print_Area" localSheetId="9">'(1) 児童人口'!$A$1:$G$21</definedName>
    <definedName name="_xlnm.Print_Area" localSheetId="25">'(1) 身体障害がい数'!$A$1:$N$18</definedName>
    <definedName name="_xlnm.Print_Area" localSheetId="1">'(1) 扶助別被保護世帯数'!$A$1:$G$14</definedName>
    <definedName name="_xlnm.Print_Area" localSheetId="18">'(10)　母子及び父子福祉資金・女性福祉資金貸付状況'!$A$1:$P$31</definedName>
    <definedName name="_xlnm.Print_Area" localSheetId="10">'(2) 市立認可保育園設置状況'!$A$1:$I$34</definedName>
    <definedName name="_xlnm.Print_Area" localSheetId="26">'(2) 障がい等級別身体障がい者数'!$A$1:$N$24</definedName>
    <definedName name="_xlnm.Print_Area" localSheetId="35">'(2) 保険給付件数･給付額(給付係)'!$A$1:$K$26</definedName>
    <definedName name="_xlnm.Print_Area" localSheetId="2">'(2) 労働力類型別被保護世帯数'!$A$1:$H$16</definedName>
    <definedName name="_xlnm.Print_Area" localSheetId="11">'(3) 私立認可保育園設置状況'!$A$1:$O$44</definedName>
    <definedName name="_xlnm.Print_Area" localSheetId="36">'(3)　受診件数・受診率'!$A$1:$H$17</definedName>
    <definedName name="_xlnm.Print_Area" localSheetId="3">'(3) 世帯類型別被保護世帯数'!$A$1:$F$14</definedName>
    <definedName name="_xlnm.Print_Area" localSheetId="27">'(3) 年齢別身体障がい者数'!$A$1:$M$14</definedName>
    <definedName name="_xlnm.Print_Area" localSheetId="44">'(3) 要介護(要支援)認定者数'!$A$1:$J$27</definedName>
    <definedName name="_xlnm.Print_Area" localSheetId="28">'(4) 知的障がい者数'!$A$1:$L$13</definedName>
    <definedName name="_xlnm.Print_Area" localSheetId="38">'(5) 国民年金被保険者数'!$A$1:$G$17</definedName>
    <definedName name="_xlnm.Print_Area" localSheetId="29">'(5) 年齢別知的障がい者数'!$A$1:$M$14</definedName>
    <definedName name="_xlnm.Print_Area" localSheetId="39">'(6) 基礎年金受給権者数'!$A$1:$K$24</definedName>
    <definedName name="_xlnm.Print_Area" localSheetId="14">'(6) 就学前児童人口と保育園定員、新規入所児童数、待機児童数'!$A$1:$G$16</definedName>
    <definedName name="_xlnm.Print_Area" localSheetId="6">'(6) 生活困窮者自立支援制度に関する支援状況'!$A$1:$F$13</definedName>
    <definedName name="_xlnm.Print_Area" localSheetId="30">'(6) 精神障がい者数'!$A$1:$G$16</definedName>
    <definedName name="_xlnm.Print_Area" localSheetId="7">'(7) 生活困窮者住居確保給付金の支給状況'!$A$1:$D$13</definedName>
    <definedName name="_xlnm.Print_Area" localSheetId="40">'(7) 老齢福祉年金(無拠出年金)受給権者数'!$A$1:$F$16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7" l="1"/>
  <c r="C16" i="47"/>
  <c r="C14" i="47"/>
  <c r="C13" i="47"/>
  <c r="E11" i="47"/>
  <c r="D11" i="47"/>
  <c r="C11" i="47"/>
  <c r="E10" i="47"/>
  <c r="D10" i="47"/>
  <c r="C10" i="47"/>
  <c r="C13" i="46"/>
  <c r="C12" i="46"/>
  <c r="D11" i="46"/>
  <c r="C11" i="46"/>
  <c r="D10" i="46"/>
  <c r="C10" i="46"/>
  <c r="C9" i="46"/>
  <c r="C8" i="46"/>
  <c r="C7" i="46"/>
  <c r="C6" i="46"/>
  <c r="C5" i="46"/>
  <c r="C4" i="46"/>
  <c r="I18" i="45"/>
  <c r="H18" i="45"/>
  <c r="G18" i="45"/>
  <c r="F18" i="45"/>
  <c r="E18" i="45"/>
  <c r="D18" i="45"/>
  <c r="C18" i="45"/>
  <c r="J18" i="45" s="1"/>
  <c r="J17" i="45"/>
  <c r="J16" i="45"/>
  <c r="I15" i="45"/>
  <c r="H15" i="45"/>
  <c r="G15" i="45"/>
  <c r="J15" i="45" s="1"/>
  <c r="F15" i="45"/>
  <c r="E15" i="45"/>
  <c r="D15" i="45"/>
  <c r="C15" i="45"/>
  <c r="J14" i="45"/>
  <c r="J13" i="45"/>
  <c r="I12" i="45"/>
  <c r="H12" i="45"/>
  <c r="G12" i="45"/>
  <c r="F12" i="45"/>
  <c r="E12" i="45"/>
  <c r="J12" i="45" s="1"/>
  <c r="D12" i="45"/>
  <c r="C12" i="45"/>
  <c r="J11" i="45"/>
  <c r="J10" i="45"/>
  <c r="I9" i="45"/>
  <c r="H9" i="45"/>
  <c r="G9" i="45"/>
  <c r="F9" i="45"/>
  <c r="E9" i="45"/>
  <c r="D9" i="45"/>
  <c r="C9" i="45"/>
  <c r="J9" i="45" s="1"/>
  <c r="J8" i="45"/>
  <c r="I6" i="45"/>
  <c r="H6" i="45"/>
  <c r="G6" i="45"/>
  <c r="F6" i="45"/>
  <c r="E6" i="45"/>
  <c r="D6" i="45"/>
  <c r="C6" i="45"/>
  <c r="J6" i="45" s="1"/>
  <c r="C13" i="44"/>
  <c r="C12" i="44"/>
  <c r="C11" i="44"/>
  <c r="C10" i="44"/>
  <c r="C9" i="44"/>
  <c r="C8" i="44"/>
  <c r="C7" i="44"/>
  <c r="C6" i="44"/>
  <c r="C5" i="44"/>
  <c r="B8" i="43"/>
  <c r="D7" i="43"/>
  <c r="B7" i="43"/>
  <c r="D6" i="43"/>
  <c r="B6" i="43"/>
  <c r="D5" i="43"/>
  <c r="B5" i="43"/>
  <c r="B4" i="43"/>
  <c r="J10" i="40" l="1"/>
  <c r="J9" i="40"/>
  <c r="J8" i="40"/>
  <c r="J7" i="40"/>
  <c r="J6" i="40"/>
  <c r="F10" i="39"/>
  <c r="F9" i="39"/>
  <c r="F8" i="39"/>
  <c r="F7" i="39"/>
  <c r="F6" i="39"/>
  <c r="D9" i="38"/>
  <c r="D8" i="38"/>
  <c r="D7" i="38"/>
  <c r="D6" i="38"/>
  <c r="D5" i="38"/>
  <c r="C14" i="36"/>
  <c r="C13" i="36"/>
  <c r="C12" i="36"/>
  <c r="C11" i="36"/>
  <c r="F10" i="36"/>
  <c r="C10" i="36"/>
  <c r="F9" i="36"/>
  <c r="C9" i="36"/>
  <c r="F8" i="36"/>
  <c r="E8" i="36"/>
  <c r="D8" i="36"/>
  <c r="C8" i="36"/>
  <c r="F7" i="36"/>
  <c r="D7" i="36"/>
  <c r="C7" i="36"/>
  <c r="D6" i="36"/>
  <c r="C6" i="36"/>
  <c r="F5" i="36"/>
  <c r="E5" i="36"/>
  <c r="D5" i="36"/>
  <c r="C5" i="36"/>
  <c r="H10" i="35"/>
  <c r="G10" i="35"/>
  <c r="F10" i="35"/>
  <c r="H9" i="35"/>
  <c r="G9" i="35"/>
  <c r="F9" i="35"/>
  <c r="H8" i="35"/>
  <c r="G8" i="35"/>
  <c r="F8" i="35"/>
  <c r="H7" i="35"/>
  <c r="G7" i="35"/>
  <c r="F7" i="35"/>
  <c r="H6" i="35"/>
  <c r="G6" i="35"/>
  <c r="F6" i="35"/>
  <c r="F4" i="31" l="1"/>
  <c r="E4" i="31"/>
  <c r="D4" i="31"/>
  <c r="C4" i="31"/>
  <c r="B4" i="31"/>
  <c r="B8" i="30"/>
  <c r="B7" i="30"/>
  <c r="B6" i="30"/>
  <c r="B5" i="30"/>
  <c r="B4" i="30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B8" i="28"/>
  <c r="B7" i="28"/>
  <c r="B6" i="28"/>
  <c r="B5" i="28"/>
  <c r="B4" i="28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N6" i="27"/>
  <c r="M6" i="27"/>
  <c r="L6" i="27"/>
  <c r="K6" i="27"/>
  <c r="J6" i="27"/>
  <c r="I6" i="27"/>
  <c r="H6" i="27"/>
  <c r="G6" i="27"/>
  <c r="C6" i="27" s="1"/>
  <c r="F6" i="27"/>
  <c r="D6" i="27" s="1"/>
  <c r="E6" i="27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B6" i="27" l="1"/>
  <c r="G4" i="24" l="1"/>
  <c r="F4" i="24"/>
  <c r="E4" i="24"/>
  <c r="D4" i="24"/>
  <c r="C4" i="24"/>
  <c r="H10" i="21"/>
  <c r="F10" i="21"/>
  <c r="D10" i="21"/>
  <c r="H9" i="21"/>
  <c r="F9" i="21"/>
  <c r="D9" i="21"/>
  <c r="H8" i="21"/>
  <c r="F8" i="21"/>
  <c r="D8" i="21"/>
  <c r="H7" i="21"/>
  <c r="F7" i="21"/>
  <c r="D7" i="21"/>
  <c r="H6" i="21"/>
  <c r="F6" i="21"/>
  <c r="D6" i="21"/>
  <c r="C8" i="18" l="1"/>
  <c r="B8" i="18"/>
  <c r="C7" i="18"/>
  <c r="B7" i="18"/>
  <c r="C6" i="18"/>
  <c r="B6" i="18"/>
  <c r="F4" i="16"/>
  <c r="E4" i="16"/>
  <c r="D4" i="16"/>
  <c r="C4" i="16"/>
  <c r="C10" i="14" l="1"/>
  <c r="C13" i="14"/>
  <c r="C14" i="14"/>
  <c r="E5" i="13"/>
  <c r="E6" i="13"/>
  <c r="E8" i="13"/>
  <c r="E9" i="13"/>
  <c r="E10" i="13"/>
  <c r="E12" i="13"/>
  <c r="D5" i="12"/>
  <c r="E5" i="12"/>
  <c r="F5" i="12"/>
  <c r="G5" i="12"/>
  <c r="H5" i="12"/>
  <c r="I5" i="12"/>
  <c r="C6" i="12"/>
  <c r="C7" i="12"/>
  <c r="C8" i="12"/>
  <c r="C9" i="12"/>
  <c r="C10" i="12"/>
  <c r="C11" i="12"/>
  <c r="C5" i="12" s="1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8" i="12"/>
  <c r="C39" i="12"/>
  <c r="C40" i="12"/>
  <c r="C41" i="12"/>
  <c r="C42" i="12"/>
  <c r="D5" i="11"/>
  <c r="E5" i="11"/>
  <c r="F5" i="11"/>
  <c r="G5" i="11"/>
  <c r="H5" i="11"/>
  <c r="I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6" i="10"/>
  <c r="C7" i="10" s="1"/>
  <c r="D7" i="10"/>
  <c r="E7" i="10"/>
  <c r="F7" i="10"/>
  <c r="G7" i="10"/>
  <c r="K5" i="5"/>
  <c r="J5" i="5"/>
  <c r="I5" i="5"/>
  <c r="H5" i="5"/>
  <c r="G5" i="5"/>
  <c r="F5" i="5"/>
  <c r="E5" i="5"/>
  <c r="D5" i="5"/>
  <c r="C5" i="5"/>
  <c r="B5" i="5"/>
  <c r="F9" i="4"/>
  <c r="B9" i="4"/>
  <c r="F8" i="4"/>
  <c r="B8" i="4"/>
  <c r="F7" i="4"/>
  <c r="B7" i="4"/>
  <c r="F6" i="4"/>
  <c r="B6" i="4"/>
  <c r="F5" i="4"/>
  <c r="B5" i="4"/>
  <c r="B10" i="2"/>
  <c r="B9" i="2"/>
  <c r="B8" i="2"/>
  <c r="B7" i="2"/>
  <c r="B6" i="2"/>
  <c r="C5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岡田 祐季</author>
  </authors>
  <commentList>
    <comment ref="L20" authorId="0" shapeId="0" xr:uid="{300A78CB-CA50-4C25-86A1-D98214FBF421}">
      <text>
        <r>
          <rPr>
            <sz val="9"/>
            <color indexed="81"/>
            <rFont val="MS P ゴシック"/>
            <family val="3"/>
            <charset val="128"/>
          </rPr>
          <t xml:space="preserve">【子ども育メモ】
黄色セル：昨年度から変更有
</t>
        </r>
      </text>
    </comment>
  </commentList>
</comments>
</file>

<file path=xl/sharedStrings.xml><?xml version="1.0" encoding="utf-8"?>
<sst xmlns="http://schemas.openxmlformats.org/spreadsheetml/2006/main" count="1112" uniqueCount="625">
  <si>
    <t>(1)　生活保護扶助別世帯数</t>
    <rPh sb="4" eb="6">
      <t>セイカツ</t>
    </rPh>
    <rPh sb="6" eb="8">
      <t>ホゴ</t>
    </rPh>
    <phoneticPr fontId="4"/>
  </si>
  <si>
    <t>単位：世帯</t>
    <rPh sb="0" eb="2">
      <t>タンイ</t>
    </rPh>
    <rPh sb="3" eb="5">
      <t>セタイ</t>
    </rPh>
    <phoneticPr fontId="4"/>
  </si>
  <si>
    <t>各年度月平均</t>
  </si>
  <si>
    <t>年度</t>
  </si>
  <si>
    <t>生活扶助</t>
  </si>
  <si>
    <t>住宅扶助</t>
  </si>
  <si>
    <t>教育扶助</t>
  </si>
  <si>
    <t>介護扶助</t>
  </si>
  <si>
    <t>医療扶助</t>
  </si>
  <si>
    <t>その他扶助</t>
  </si>
  <si>
    <t>令和元</t>
    <rPh sb="0" eb="1">
      <t>レイ</t>
    </rPh>
    <rPh sb="1" eb="2">
      <t>ワ</t>
    </rPh>
    <rPh sb="2" eb="3">
      <t>ガン</t>
    </rPh>
    <phoneticPr fontId="4"/>
  </si>
  <si>
    <t xml:space="preserve">※ 被保護世帯数は停止世帯を除いた数     </t>
    <phoneticPr fontId="4"/>
  </si>
  <si>
    <t>資料：健康福祉部生活福祉課</t>
  </si>
  <si>
    <t xml:space="preserve"> </t>
    <phoneticPr fontId="4"/>
  </si>
  <si>
    <t>(2)　生活保護労働力類型別世帯数</t>
    <rPh sb="4" eb="6">
      <t>セイカツ</t>
    </rPh>
    <rPh sb="6" eb="8">
      <t>ホゴ</t>
    </rPh>
    <phoneticPr fontId="4"/>
  </si>
  <si>
    <t>年度</t>
    <phoneticPr fontId="4"/>
  </si>
  <si>
    <t>総数</t>
    <phoneticPr fontId="4"/>
  </si>
  <si>
    <t>世帯主が働いている世帯</t>
    <phoneticPr fontId="4"/>
  </si>
  <si>
    <t>世帯員が
働いている
世帯</t>
    <rPh sb="2" eb="3">
      <t>イン</t>
    </rPh>
    <rPh sb="5" eb="6">
      <t>ハタラ</t>
    </rPh>
    <rPh sb="11" eb="13">
      <t>セタイ</t>
    </rPh>
    <phoneticPr fontId="4"/>
  </si>
  <si>
    <t>働いている
者がいない
世帯　</t>
    <rPh sb="6" eb="7">
      <t>シャ</t>
    </rPh>
    <phoneticPr fontId="4"/>
  </si>
  <si>
    <t>常用</t>
    <phoneticPr fontId="4"/>
  </si>
  <si>
    <t>日雇</t>
    <phoneticPr fontId="4"/>
  </si>
  <si>
    <t>内職</t>
    <phoneticPr fontId="4"/>
  </si>
  <si>
    <t>その他</t>
  </si>
  <si>
    <t>※ 被保護世帯数は停止世帯を除いた数</t>
    <phoneticPr fontId="4"/>
  </si>
  <si>
    <t>(3)　生活保護世帯類型別世帯数</t>
    <rPh sb="4" eb="6">
      <t>セイカツ</t>
    </rPh>
    <rPh sb="6" eb="8">
      <t>ホゴ</t>
    </rPh>
    <phoneticPr fontId="4"/>
  </si>
  <si>
    <t>高齢者世帯</t>
  </si>
  <si>
    <t>母子世帯</t>
  </si>
  <si>
    <t>傷病障がい世帯</t>
    <phoneticPr fontId="4"/>
  </si>
  <si>
    <t>その他の世帯</t>
  </si>
  <si>
    <t>1,328(1,202)</t>
    <phoneticPr fontId="4"/>
  </si>
  <si>
    <t>802(705)</t>
    <phoneticPr fontId="4"/>
  </si>
  <si>
    <t>343(230)</t>
    <phoneticPr fontId="4"/>
  </si>
  <si>
    <t>1,328(1,211)</t>
    <phoneticPr fontId="4"/>
  </si>
  <si>
    <t>796(701)</t>
    <phoneticPr fontId="4"/>
  </si>
  <si>
    <t>338(227)</t>
    <phoneticPr fontId="4"/>
  </si>
  <si>
    <t>1,343(1,230)</t>
    <phoneticPr fontId="4"/>
  </si>
  <si>
    <t>804(710)</t>
    <phoneticPr fontId="4"/>
  </si>
  <si>
    <t>325(216)</t>
    <phoneticPr fontId="4"/>
  </si>
  <si>
    <t>1,351(1,243)</t>
    <phoneticPr fontId="4"/>
  </si>
  <si>
    <t>797(710)</t>
    <phoneticPr fontId="4"/>
  </si>
  <si>
    <t>347(231)</t>
    <phoneticPr fontId="4"/>
  </si>
  <si>
    <t>1,362(1,263)</t>
    <phoneticPr fontId="4"/>
  </si>
  <si>
    <t>812(728)</t>
    <phoneticPr fontId="4"/>
  </si>
  <si>
    <t>379(261)</t>
    <phoneticPr fontId="4"/>
  </si>
  <si>
    <t>※ 被保護世帯数は停止世帯を除いた数。（  ）内は単身世帯の再掲</t>
    <phoneticPr fontId="4"/>
  </si>
  <si>
    <t>(4)　生活保護年齢別世帯人員</t>
    <rPh sb="4" eb="6">
      <t>セイカツ</t>
    </rPh>
    <rPh sb="6" eb="8">
      <t>ホゴ</t>
    </rPh>
    <rPh sb="8" eb="10">
      <t>ネンレイ</t>
    </rPh>
    <rPh sb="10" eb="11">
      <t>ベツ</t>
    </rPh>
    <rPh sb="11" eb="13">
      <t>セタイ</t>
    </rPh>
    <rPh sb="13" eb="15">
      <t>ジンイン</t>
    </rPh>
    <phoneticPr fontId="4"/>
  </si>
  <si>
    <t>単位：人、％</t>
    <rPh sb="0" eb="2">
      <t>タンイ</t>
    </rPh>
    <rPh sb="3" eb="4">
      <t>ニン</t>
    </rPh>
    <phoneticPr fontId="4"/>
  </si>
  <si>
    <t>各年7月1日</t>
    <rPh sb="0" eb="2">
      <t>カクネン</t>
    </rPh>
    <rPh sb="3" eb="4">
      <t>ガツ</t>
    </rPh>
    <rPh sb="5" eb="6">
      <t>ニチ</t>
    </rPh>
    <phoneticPr fontId="4"/>
  </si>
  <si>
    <t>年</t>
    <rPh sb="0" eb="1">
      <t>ネン</t>
    </rPh>
    <phoneticPr fontId="11"/>
  </si>
  <si>
    <t>被保護世帯人員</t>
    <rPh sb="0" eb="1">
      <t>ヒ</t>
    </rPh>
    <rPh sb="1" eb="3">
      <t>ホゴ</t>
    </rPh>
    <rPh sb="3" eb="5">
      <t>セタイ</t>
    </rPh>
    <rPh sb="5" eb="7">
      <t>ジンイン</t>
    </rPh>
    <phoneticPr fontId="11"/>
  </si>
  <si>
    <t>構成比</t>
    <rPh sb="0" eb="3">
      <t>コウセイヒ</t>
    </rPh>
    <phoneticPr fontId="11"/>
  </si>
  <si>
    <t>総数</t>
    <rPh sb="0" eb="2">
      <t>ソウスウ</t>
    </rPh>
    <phoneticPr fontId="11"/>
  </si>
  <si>
    <t>0～14歳</t>
    <rPh sb="4" eb="5">
      <t>サイ</t>
    </rPh>
    <phoneticPr fontId="11"/>
  </si>
  <si>
    <t>15～59歳</t>
    <rPh sb="5" eb="6">
      <t>サイ</t>
    </rPh>
    <phoneticPr fontId="11"/>
  </si>
  <si>
    <t>60歳以上</t>
    <rPh sb="2" eb="3">
      <t>サイ</t>
    </rPh>
    <rPh sb="3" eb="5">
      <t>イジョウ</t>
    </rPh>
    <phoneticPr fontId="11"/>
  </si>
  <si>
    <t>資料：健康福祉部生活福祉課</t>
    <rPh sb="3" eb="5">
      <t>ケンコウ</t>
    </rPh>
    <rPh sb="5" eb="7">
      <t>フクシ</t>
    </rPh>
    <rPh sb="7" eb="8">
      <t>ブ</t>
    </rPh>
    <rPh sb="8" eb="10">
      <t>セイカツ</t>
    </rPh>
    <rPh sb="10" eb="13">
      <t>フクシカ</t>
    </rPh>
    <phoneticPr fontId="4"/>
  </si>
  <si>
    <t>(5)　扶助別生活保護費</t>
    <rPh sb="4" eb="6">
      <t>フジョ</t>
    </rPh>
    <rPh sb="6" eb="7">
      <t>ベツ</t>
    </rPh>
    <rPh sb="7" eb="9">
      <t>セイカツ</t>
    </rPh>
    <rPh sb="9" eb="11">
      <t>ホゴ</t>
    </rPh>
    <rPh sb="11" eb="12">
      <t>ヒ</t>
    </rPh>
    <phoneticPr fontId="11"/>
  </si>
  <si>
    <t>単位：円、％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</si>
  <si>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</si>
  <si>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4"/>
  </si>
  <si>
    <t>金額</t>
    <rPh sb="0" eb="2">
      <t>キンガク</t>
    </rPh>
    <phoneticPr fontId="11"/>
  </si>
  <si>
    <t>構成
比</t>
    <rPh sb="0" eb="2">
      <t>コウセイ</t>
    </rPh>
    <rPh sb="3" eb="4">
      <t>ヒ</t>
    </rPh>
    <phoneticPr fontId="11"/>
  </si>
  <si>
    <t>総額</t>
    <rPh sb="0" eb="2">
      <t>ソウガク</t>
    </rPh>
    <phoneticPr fontId="11"/>
  </si>
  <si>
    <t>生活扶助</t>
    <rPh sb="0" eb="2">
      <t>セイカツ</t>
    </rPh>
    <rPh sb="2" eb="4">
      <t>フジョ</t>
    </rPh>
    <phoneticPr fontId="11"/>
  </si>
  <si>
    <t>住宅扶助</t>
    <rPh sb="0" eb="2">
      <t>ジュウタク</t>
    </rPh>
    <rPh sb="2" eb="4">
      <t>フジョ</t>
    </rPh>
    <phoneticPr fontId="11"/>
  </si>
  <si>
    <t>教育扶助</t>
    <rPh sb="0" eb="2">
      <t>キョウイク</t>
    </rPh>
    <rPh sb="2" eb="4">
      <t>フジョ</t>
    </rPh>
    <phoneticPr fontId="11"/>
  </si>
  <si>
    <t>医療扶助</t>
    <rPh sb="0" eb="2">
      <t>イリョウ</t>
    </rPh>
    <rPh sb="2" eb="4">
      <t>フジョ</t>
    </rPh>
    <phoneticPr fontId="11"/>
  </si>
  <si>
    <t>介護扶助</t>
    <rPh sb="0" eb="2">
      <t>カイゴ</t>
    </rPh>
    <rPh sb="2" eb="4">
      <t>フジョ</t>
    </rPh>
    <phoneticPr fontId="11"/>
  </si>
  <si>
    <t>その他</t>
    <rPh sb="2" eb="3">
      <t>タ</t>
    </rPh>
    <phoneticPr fontId="11"/>
  </si>
  <si>
    <t>(6)　生活困窮者自立支援制度に関する支援状況</t>
    <rPh sb="4" eb="6">
      <t>セイカツ</t>
    </rPh>
    <rPh sb="6" eb="9">
      <t>コンキュウシャ</t>
    </rPh>
    <rPh sb="9" eb="11">
      <t>ジリツ</t>
    </rPh>
    <rPh sb="11" eb="13">
      <t>シエン</t>
    </rPh>
    <rPh sb="13" eb="15">
      <t>セイド</t>
    </rPh>
    <rPh sb="16" eb="17">
      <t>カン</t>
    </rPh>
    <rPh sb="19" eb="21">
      <t>シエン</t>
    </rPh>
    <rPh sb="21" eb="23">
      <t>ジョウキョウ</t>
    </rPh>
    <phoneticPr fontId="4"/>
  </si>
  <si>
    <t>単位：件、人</t>
    <rPh sb="0" eb="2">
      <t>タンイ</t>
    </rPh>
    <rPh sb="3" eb="4">
      <t>ケン</t>
    </rPh>
    <rPh sb="5" eb="6">
      <t>ニン</t>
    </rPh>
    <phoneticPr fontId="4"/>
  </si>
  <si>
    <t>新規相談
受付件数</t>
    <rPh sb="0" eb="2">
      <t>シンキ</t>
    </rPh>
    <rPh sb="2" eb="4">
      <t>ソウダン</t>
    </rPh>
    <rPh sb="5" eb="7">
      <t>ウケツケ</t>
    </rPh>
    <rPh sb="7" eb="9">
      <t>ケンスウ</t>
    </rPh>
    <phoneticPr fontId="4"/>
  </si>
  <si>
    <t>プラン作成
件数</t>
    <rPh sb="3" eb="5">
      <t>サクセイ</t>
    </rPh>
    <rPh sb="6" eb="7">
      <t>ケン</t>
    </rPh>
    <rPh sb="7" eb="8">
      <t>スウ</t>
    </rPh>
    <phoneticPr fontId="4"/>
  </si>
  <si>
    <t>就労者数</t>
    <rPh sb="0" eb="2">
      <t>シュウロウ</t>
    </rPh>
    <rPh sb="2" eb="3">
      <t>シャ</t>
    </rPh>
    <rPh sb="3" eb="4">
      <t>スウ</t>
    </rPh>
    <phoneticPr fontId="4"/>
  </si>
  <si>
    <t>子どもの学習等
支援事業（人）</t>
    <rPh sb="0" eb="1">
      <t>コ</t>
    </rPh>
    <rPh sb="4" eb="6">
      <t>ガクシュウ</t>
    </rPh>
    <rPh sb="6" eb="7">
      <t>ナド</t>
    </rPh>
    <rPh sb="8" eb="10">
      <t>シエン</t>
    </rPh>
    <rPh sb="10" eb="12">
      <t>ジギョウ</t>
    </rPh>
    <rPh sb="13" eb="14">
      <t>ニン</t>
    </rPh>
    <phoneticPr fontId="4"/>
  </si>
  <si>
    <t>家計改善支援
事業（人)</t>
    <rPh sb="0" eb="2">
      <t>カケイ</t>
    </rPh>
    <rPh sb="2" eb="4">
      <t>カイゼン</t>
    </rPh>
    <rPh sb="4" eb="6">
      <t>シエン</t>
    </rPh>
    <rPh sb="7" eb="9">
      <t>ジギョウ</t>
    </rPh>
    <rPh sb="10" eb="11">
      <t>ヒト</t>
    </rPh>
    <phoneticPr fontId="4"/>
  </si>
  <si>
    <t>(7)　生活困窮者住居確保給付金の支給状況</t>
    <rPh sb="4" eb="6">
      <t>セイカツ</t>
    </rPh>
    <rPh sb="6" eb="9">
      <t>コンキュウシャ</t>
    </rPh>
    <rPh sb="9" eb="11">
      <t>ジュウキョ</t>
    </rPh>
    <rPh sb="11" eb="13">
      <t>カクホ</t>
    </rPh>
    <rPh sb="13" eb="16">
      <t>キュウフキン</t>
    </rPh>
    <rPh sb="17" eb="19">
      <t>シキュウ</t>
    </rPh>
    <rPh sb="19" eb="21">
      <t>ジョウキョウ</t>
    </rPh>
    <phoneticPr fontId="4"/>
  </si>
  <si>
    <t>申請世帯数</t>
    <rPh sb="0" eb="2">
      <t>シンセイ</t>
    </rPh>
    <rPh sb="2" eb="5">
      <t>セタイスウ</t>
    </rPh>
    <phoneticPr fontId="4"/>
  </si>
  <si>
    <t>支給件数</t>
    <rPh sb="0" eb="2">
      <t>シキュウ</t>
    </rPh>
    <rPh sb="2" eb="4">
      <t>ケンスウ</t>
    </rPh>
    <phoneticPr fontId="4"/>
  </si>
  <si>
    <t>支給総額</t>
    <rPh sb="0" eb="2">
      <t>シキュウ</t>
    </rPh>
    <rPh sb="2" eb="4">
      <t>ソウガク</t>
    </rPh>
    <phoneticPr fontId="4"/>
  </si>
  <si>
    <t xml:space="preserve">  </t>
    <phoneticPr fontId="4"/>
  </si>
  <si>
    <t>15～17</t>
    <phoneticPr fontId="4"/>
  </si>
  <si>
    <t>資料：子ども政策部子ども育成課</t>
    <rPh sb="3" eb="4">
      <t>コ</t>
    </rPh>
    <rPh sb="6" eb="8">
      <t>セイサク</t>
    </rPh>
    <rPh sb="8" eb="9">
      <t>ブ</t>
    </rPh>
    <rPh sb="9" eb="10">
      <t>コ</t>
    </rPh>
    <rPh sb="12" eb="14">
      <t>イクセイ</t>
    </rPh>
    <rPh sb="14" eb="15">
      <t>カ</t>
    </rPh>
    <phoneticPr fontId="4"/>
  </si>
  <si>
    <t xml:space="preserve">※ 児童人口の児童とは、児童福祉法で満18歳に満たない者をいう｡ </t>
    <phoneticPr fontId="4"/>
  </si>
  <si>
    <r>
      <t>５</t>
    </r>
    <r>
      <rPr>
        <sz val="10.5"/>
        <color indexed="9"/>
        <rFont val="ＭＳ 明朝"/>
        <family val="1"/>
        <charset val="128"/>
      </rPr>
      <t>歳</t>
    </r>
    <rPh sb="1" eb="2">
      <t>サイ</t>
    </rPh>
    <phoneticPr fontId="4"/>
  </si>
  <si>
    <r>
      <t>４</t>
    </r>
    <r>
      <rPr>
        <sz val="10.5"/>
        <color indexed="9"/>
        <rFont val="ＭＳ 明朝"/>
        <family val="1"/>
        <charset val="128"/>
      </rPr>
      <t>歳</t>
    </r>
    <rPh sb="1" eb="2">
      <t>サイ</t>
    </rPh>
    <phoneticPr fontId="4"/>
  </si>
  <si>
    <r>
      <t>３</t>
    </r>
    <r>
      <rPr>
        <sz val="10.5"/>
        <color indexed="9"/>
        <rFont val="ＭＳ 明朝"/>
        <family val="1"/>
        <charset val="128"/>
      </rPr>
      <t>歳</t>
    </r>
    <rPh sb="1" eb="2">
      <t>サイ</t>
    </rPh>
    <phoneticPr fontId="4"/>
  </si>
  <si>
    <r>
      <t>２</t>
    </r>
    <r>
      <rPr>
        <sz val="10.5"/>
        <color indexed="9"/>
        <rFont val="ＭＳ 明朝"/>
        <family val="1"/>
        <charset val="128"/>
      </rPr>
      <t>歳</t>
    </r>
    <rPh sb="1" eb="2">
      <t>サイ</t>
    </rPh>
    <phoneticPr fontId="4"/>
  </si>
  <si>
    <r>
      <t>１</t>
    </r>
    <r>
      <rPr>
        <sz val="10.5"/>
        <color indexed="9"/>
        <rFont val="ＭＳ 明朝"/>
        <family val="1"/>
        <charset val="128"/>
      </rPr>
      <t>歳</t>
    </r>
    <rPh sb="1" eb="2">
      <t>サイ</t>
    </rPh>
    <phoneticPr fontId="4"/>
  </si>
  <si>
    <t>０歳</t>
    <phoneticPr fontId="4"/>
  </si>
  <si>
    <t>年齢別人口</t>
  </si>
  <si>
    <r>
      <t>割合(B/A)</t>
    </r>
    <r>
      <rPr>
        <sz val="9"/>
        <rFont val="ＭＳ 明朝"/>
        <family val="1"/>
        <charset val="128"/>
      </rPr>
      <t>(％)</t>
    </r>
    <phoneticPr fontId="4"/>
  </si>
  <si>
    <t>就学前児童人口(B)</t>
    <phoneticPr fontId="4"/>
  </si>
  <si>
    <t>児童人口</t>
  </si>
  <si>
    <t>総人口(A)</t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</si>
  <si>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</si>
  <si>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区分</t>
    <phoneticPr fontId="4"/>
  </si>
  <si>
    <t>各年4月1日</t>
    <phoneticPr fontId="4"/>
  </si>
  <si>
    <t>単位：人</t>
    <rPh sb="0" eb="2">
      <t>タンイ</t>
    </rPh>
    <rPh sb="3" eb="4">
      <t>ニン</t>
    </rPh>
    <phoneticPr fontId="4"/>
  </si>
  <si>
    <t>(1)　児童人口</t>
  </si>
  <si>
    <t>-</t>
    <phoneticPr fontId="4"/>
  </si>
  <si>
    <t>平成20年4月</t>
    <rPh sb="0" eb="2">
      <t>ヘイセイ</t>
    </rPh>
    <rPh sb="4" eb="5">
      <t>ネン</t>
    </rPh>
    <rPh sb="6" eb="7">
      <t>ガツ</t>
    </rPh>
    <phoneticPr fontId="4"/>
  </si>
  <si>
    <r>
      <t>こじか保育園</t>
    </r>
    <r>
      <rPr>
        <sz val="9"/>
        <rFont val="ＭＳ 明朝"/>
        <family val="1"/>
        <charset val="128"/>
      </rPr>
      <t>(〃)</t>
    </r>
    <rPh sb="3" eb="6">
      <t>ホイクエン</t>
    </rPh>
    <phoneticPr fontId="4"/>
  </si>
  <si>
    <t>平成18年4月</t>
    <rPh sb="0" eb="2">
      <t>ヘイセイ</t>
    </rPh>
    <rPh sb="4" eb="5">
      <t>ネン</t>
    </rPh>
    <rPh sb="6" eb="7">
      <t>ガツ</t>
    </rPh>
    <phoneticPr fontId="4"/>
  </si>
  <si>
    <r>
      <t>大沢台保育園</t>
    </r>
    <r>
      <rPr>
        <sz val="9"/>
        <rFont val="ＭＳ 明朝"/>
        <family val="1"/>
        <charset val="128"/>
      </rPr>
      <t>(〃)</t>
    </r>
    <rPh sb="0" eb="1">
      <t>ダイ</t>
    </rPh>
    <rPh sb="1" eb="2">
      <t>サワ</t>
    </rPh>
    <rPh sb="2" eb="3">
      <t>ダイ</t>
    </rPh>
    <rPh sb="3" eb="6">
      <t>ホイクエン</t>
    </rPh>
    <phoneticPr fontId="4"/>
  </si>
  <si>
    <t>平成16年4月</t>
    <rPh sb="0" eb="2">
      <t>ヘイセイ</t>
    </rPh>
    <rPh sb="4" eb="5">
      <t>ネン</t>
    </rPh>
    <rPh sb="6" eb="7">
      <t>ガツ</t>
    </rPh>
    <phoneticPr fontId="4"/>
  </si>
  <si>
    <r>
      <t>牟礼保育園</t>
    </r>
    <r>
      <rPr>
        <sz val="9"/>
        <rFont val="ＭＳ 明朝"/>
        <family val="1"/>
        <charset val="128"/>
      </rPr>
      <t>(〃)</t>
    </r>
    <rPh sb="0" eb="1">
      <t>ム</t>
    </rPh>
    <rPh sb="1" eb="2">
      <t>レイ</t>
    </rPh>
    <rPh sb="2" eb="5">
      <t>ホイクエン</t>
    </rPh>
    <phoneticPr fontId="4"/>
  </si>
  <si>
    <t>平成13年4月</t>
    <phoneticPr fontId="4"/>
  </si>
  <si>
    <r>
      <t>東台保育園</t>
    </r>
    <r>
      <rPr>
        <sz val="9"/>
        <rFont val="ＭＳ 明朝"/>
        <family val="1"/>
        <charset val="128"/>
      </rPr>
      <t>(公設民営)</t>
    </r>
    <rPh sb="2" eb="5">
      <t>ホイクエン</t>
    </rPh>
    <phoneticPr fontId="4"/>
  </si>
  <si>
    <t>昭和55年8月</t>
    <phoneticPr fontId="4"/>
  </si>
  <si>
    <t>野崎保育園</t>
    <rPh sb="2" eb="5">
      <t>ホイクエン</t>
    </rPh>
    <phoneticPr fontId="4"/>
  </si>
  <si>
    <t>昭和53年5月</t>
    <phoneticPr fontId="4"/>
  </si>
  <si>
    <t>上連雀保育園</t>
    <rPh sb="3" eb="6">
      <t>ホイクエン</t>
    </rPh>
    <phoneticPr fontId="4"/>
  </si>
  <si>
    <t>昭和52年4月</t>
    <phoneticPr fontId="4"/>
  </si>
  <si>
    <t>下連雀保育園</t>
    <rPh sb="3" eb="6">
      <t>ホイクエン</t>
    </rPh>
    <phoneticPr fontId="4"/>
  </si>
  <si>
    <t>昭和51年4月</t>
    <phoneticPr fontId="4"/>
  </si>
  <si>
    <t>中原保育園</t>
    <rPh sb="2" eb="5">
      <t>ホイクエン</t>
    </rPh>
    <phoneticPr fontId="4"/>
  </si>
  <si>
    <t>昭和49年8月</t>
    <phoneticPr fontId="4"/>
  </si>
  <si>
    <t>山中保育園</t>
    <rPh sb="2" eb="5">
      <t>ホイクエン</t>
    </rPh>
    <phoneticPr fontId="4"/>
  </si>
  <si>
    <t>昭和38年9月</t>
    <phoneticPr fontId="4"/>
  </si>
  <si>
    <t>新川保育園</t>
    <rPh sb="2" eb="5">
      <t>ホイクエン</t>
    </rPh>
    <phoneticPr fontId="4"/>
  </si>
  <si>
    <t>昭和38年8月</t>
    <phoneticPr fontId="4"/>
  </si>
  <si>
    <t>あけぼの保育園</t>
    <rPh sb="4" eb="7">
      <t>ホイクエン</t>
    </rPh>
    <phoneticPr fontId="4"/>
  </si>
  <si>
    <t>昭和51年5月</t>
    <phoneticPr fontId="4"/>
  </si>
  <si>
    <t>南浦東保育園</t>
    <rPh sb="3" eb="6">
      <t>ホイクエン</t>
    </rPh>
    <phoneticPr fontId="4"/>
  </si>
  <si>
    <t>昭和31年8月</t>
    <phoneticPr fontId="4"/>
  </si>
  <si>
    <t>中央保育園</t>
    <rPh sb="2" eb="5">
      <t>ホイクエン</t>
    </rPh>
    <phoneticPr fontId="4"/>
  </si>
  <si>
    <t>総数</t>
    <phoneticPr fontId="16"/>
  </si>
  <si>
    <t>５歳</t>
    <phoneticPr fontId="4"/>
  </si>
  <si>
    <t>４歳</t>
    <phoneticPr fontId="4"/>
  </si>
  <si>
    <t>３歳</t>
    <phoneticPr fontId="4"/>
  </si>
  <si>
    <t>２歳</t>
    <phoneticPr fontId="4"/>
  </si>
  <si>
    <t>１歳</t>
    <phoneticPr fontId="4"/>
  </si>
  <si>
    <t>総数</t>
  </si>
  <si>
    <t>定員</t>
    <phoneticPr fontId="16"/>
  </si>
  <si>
    <t>開設年</t>
  </si>
  <si>
    <t>保育園名</t>
  </si>
  <si>
    <t>(2)　市立認可保育園設置状況</t>
    <rPh sb="6" eb="8">
      <t>ニンカ</t>
    </rPh>
    <phoneticPr fontId="4"/>
  </si>
  <si>
    <t>平成28年4月</t>
    <phoneticPr fontId="4"/>
  </si>
  <si>
    <t>三鷹南浦西保育園(〃)　　　</t>
    <rPh sb="0" eb="2">
      <t>ミタカ</t>
    </rPh>
    <rPh sb="2" eb="4">
      <t>ミナミウラ</t>
    </rPh>
    <rPh sb="4" eb="5">
      <t>ニシ</t>
    </rPh>
    <rPh sb="5" eb="8">
      <t>ホイクエン</t>
    </rPh>
    <phoneticPr fontId="4"/>
  </si>
  <si>
    <t>三鷹赤とんぼ保育園(〃)</t>
    <rPh sb="0" eb="2">
      <t>ミタカ</t>
    </rPh>
    <rPh sb="2" eb="3">
      <t>アカ</t>
    </rPh>
    <rPh sb="6" eb="9">
      <t>ホイクエン</t>
    </rPh>
    <phoneticPr fontId="4"/>
  </si>
  <si>
    <t>-</t>
  </si>
  <si>
    <t>平成27年4月</t>
    <phoneticPr fontId="4"/>
  </si>
  <si>
    <t xml:space="preserve">三鷹ちどりこども園(〃)　  </t>
    <rPh sb="0" eb="2">
      <t>ミタカ</t>
    </rPh>
    <rPh sb="8" eb="9">
      <t>エン</t>
    </rPh>
    <phoneticPr fontId="4"/>
  </si>
  <si>
    <t xml:space="preserve">三鷹駅前保育園(〃)          </t>
    <rPh sb="0" eb="2">
      <t>ミタカ</t>
    </rPh>
    <rPh sb="2" eb="4">
      <t>エキマエ</t>
    </rPh>
    <rPh sb="4" eb="7">
      <t>ホイクエン</t>
    </rPh>
    <phoneticPr fontId="4"/>
  </si>
  <si>
    <r>
      <t xml:space="preserve">三鷹西野保育園(公私連携)      </t>
    </r>
    <r>
      <rPr>
        <sz val="9"/>
        <rFont val="ＭＳ 明朝"/>
        <family val="1"/>
        <charset val="128"/>
      </rPr>
      <t/>
    </r>
    <rPh sb="2" eb="4">
      <t>ニシノ</t>
    </rPh>
    <rPh sb="4" eb="7">
      <t>ホイクエン</t>
    </rPh>
    <phoneticPr fontId="4"/>
  </si>
  <si>
    <t>令和5年8月</t>
    <rPh sb="0" eb="2">
      <t>レイワ</t>
    </rPh>
    <rPh sb="3" eb="4">
      <t>ネン</t>
    </rPh>
    <rPh sb="5" eb="6">
      <t>ガツ</t>
    </rPh>
    <phoneticPr fontId="4"/>
  </si>
  <si>
    <t>アイム保育園</t>
    <rPh sb="3" eb="6">
      <t>ホイクエン</t>
    </rPh>
    <phoneticPr fontId="4"/>
  </si>
  <si>
    <t>令和5年4月</t>
    <rPh sb="0" eb="2">
      <t>レイワ</t>
    </rPh>
    <rPh sb="3" eb="4">
      <t>ネン</t>
    </rPh>
    <rPh sb="5" eb="6">
      <t>ガツ</t>
    </rPh>
    <phoneticPr fontId="4"/>
  </si>
  <si>
    <t>ペガサス保育園三鷹駅前</t>
    <rPh sb="4" eb="11">
      <t>ホイクエンミタカエキマエ</t>
    </rPh>
    <phoneticPr fontId="4"/>
  </si>
  <si>
    <t>令和4年4月</t>
    <rPh sb="0" eb="2">
      <t>レイワ</t>
    </rPh>
    <rPh sb="3" eb="4">
      <t>ネン</t>
    </rPh>
    <rPh sb="5" eb="6">
      <t>ガツ</t>
    </rPh>
    <phoneticPr fontId="4"/>
  </si>
  <si>
    <t>ときむれのこ保育園</t>
    <rPh sb="6" eb="9">
      <t>ホイクエン</t>
    </rPh>
    <phoneticPr fontId="4"/>
  </si>
  <si>
    <t>令和3年4月</t>
    <rPh sb="0" eb="2">
      <t>レイワ</t>
    </rPh>
    <rPh sb="3" eb="4">
      <t>ネン</t>
    </rPh>
    <rPh sb="5" eb="6">
      <t>ガツ</t>
    </rPh>
    <phoneticPr fontId="4"/>
  </si>
  <si>
    <t>うれしい保育園三鷹中原</t>
    <rPh sb="4" eb="11">
      <t>ホイクエンミタカナカハラ</t>
    </rPh>
    <phoneticPr fontId="4"/>
  </si>
  <si>
    <t>令和2年4月</t>
    <rPh sb="0" eb="2">
      <t>レイワ</t>
    </rPh>
    <rPh sb="3" eb="4">
      <t>ネン</t>
    </rPh>
    <rPh sb="5" eb="6">
      <t>ガツ</t>
    </rPh>
    <phoneticPr fontId="4"/>
  </si>
  <si>
    <t>みたかこころ保育園</t>
    <rPh sb="6" eb="9">
      <t>ホイクエン</t>
    </rPh>
    <phoneticPr fontId="4"/>
  </si>
  <si>
    <t>ポピンズナーサリースクール三鷹下連雀</t>
    <rPh sb="13" eb="15">
      <t>ミタカ</t>
    </rPh>
    <rPh sb="15" eb="18">
      <t>シモレンジャク</t>
    </rPh>
    <phoneticPr fontId="4"/>
  </si>
  <si>
    <t>HOPPA北野けやきの里</t>
    <rPh sb="5" eb="7">
      <t>キタノ</t>
    </rPh>
    <rPh sb="11" eb="12">
      <t>サト</t>
    </rPh>
    <phoneticPr fontId="4"/>
  </si>
  <si>
    <t>平成31年4月</t>
    <rPh sb="0" eb="2">
      <t>ヘイセイ</t>
    </rPh>
    <rPh sb="4" eb="5">
      <t>ネン</t>
    </rPh>
    <rPh sb="6" eb="7">
      <t>ガツ</t>
    </rPh>
    <phoneticPr fontId="4"/>
  </si>
  <si>
    <t>ソラストみたか台保育園</t>
    <rPh sb="7" eb="8">
      <t>ダイ</t>
    </rPh>
    <rPh sb="8" eb="11">
      <t>ホイクエン</t>
    </rPh>
    <phoneticPr fontId="4"/>
  </si>
  <si>
    <t>三鷹新川雲母保育園</t>
    <rPh sb="0" eb="2">
      <t>ミタカ</t>
    </rPh>
    <rPh sb="2" eb="4">
      <t>シンカワ</t>
    </rPh>
    <rPh sb="4" eb="6">
      <t>キララ</t>
    </rPh>
    <rPh sb="6" eb="9">
      <t>ホイクエン</t>
    </rPh>
    <phoneticPr fontId="4"/>
  </si>
  <si>
    <t>みたいぐコスモ保育園</t>
    <rPh sb="7" eb="10">
      <t>ホイクエン</t>
    </rPh>
    <phoneticPr fontId="4"/>
  </si>
  <si>
    <t>Gakkenほいくえん　三鷹</t>
    <rPh sb="12" eb="14">
      <t>ミタカ</t>
    </rPh>
    <phoneticPr fontId="4"/>
  </si>
  <si>
    <t>平成30年4月</t>
    <rPh sb="0" eb="2">
      <t>ヘイセイ</t>
    </rPh>
    <rPh sb="4" eb="5">
      <t>ネン</t>
    </rPh>
    <rPh sb="6" eb="7">
      <t>ガツ</t>
    </rPh>
    <phoneticPr fontId="4"/>
  </si>
  <si>
    <t>キッズガーデン三鷹上連雀</t>
    <rPh sb="7" eb="9">
      <t>ミタカ</t>
    </rPh>
    <rPh sb="9" eb="12">
      <t>カミレンジャク</t>
    </rPh>
    <phoneticPr fontId="4"/>
  </si>
  <si>
    <t>三鷹ちしろの木保育園</t>
    <rPh sb="0" eb="2">
      <t>ミタカ</t>
    </rPh>
    <rPh sb="6" eb="7">
      <t>キ</t>
    </rPh>
    <rPh sb="7" eb="10">
      <t>ホイクエン</t>
    </rPh>
    <phoneticPr fontId="4"/>
  </si>
  <si>
    <t>平成29年4月</t>
    <phoneticPr fontId="4"/>
  </si>
  <si>
    <t>グローバルキッズ三鷹園</t>
    <rPh sb="8" eb="10">
      <t>ミタカ</t>
    </rPh>
    <rPh sb="10" eb="11">
      <t>エン</t>
    </rPh>
    <phoneticPr fontId="4"/>
  </si>
  <si>
    <t>三鷹どろんこ保育園</t>
    <rPh sb="0" eb="2">
      <t>ミタカ</t>
    </rPh>
    <rPh sb="6" eb="9">
      <t>ホイクエン</t>
    </rPh>
    <phoneticPr fontId="4"/>
  </si>
  <si>
    <t>牟礼の森トキ保育園</t>
    <rPh sb="0" eb="2">
      <t>ムレ</t>
    </rPh>
    <rPh sb="3" eb="4">
      <t>モリ</t>
    </rPh>
    <rPh sb="6" eb="9">
      <t>ホイクエン</t>
    </rPh>
    <phoneticPr fontId="4"/>
  </si>
  <si>
    <t>にじいろ保育園三鷹牟礼</t>
    <rPh sb="4" eb="7">
      <t>ホイクエン</t>
    </rPh>
    <rPh sb="7" eb="9">
      <t>ミタカ</t>
    </rPh>
    <rPh sb="9" eb="11">
      <t>ムレ</t>
    </rPh>
    <phoneticPr fontId="4"/>
  </si>
  <si>
    <t>平成27年4月</t>
    <rPh sb="0" eb="2">
      <t>ヘイセイ</t>
    </rPh>
    <rPh sb="4" eb="5">
      <t>ネン</t>
    </rPh>
    <rPh sb="6" eb="7">
      <t>ガツ</t>
    </rPh>
    <phoneticPr fontId="4"/>
  </si>
  <si>
    <t>にじいろ保育園三鷹新川</t>
    <rPh sb="4" eb="7">
      <t>ホイクエン</t>
    </rPh>
    <rPh sb="7" eb="9">
      <t>ミタカ</t>
    </rPh>
    <rPh sb="9" eb="11">
      <t>シンカワ</t>
    </rPh>
    <phoneticPr fontId="4"/>
  </si>
  <si>
    <t>平成26年4月</t>
    <phoneticPr fontId="4"/>
  </si>
  <si>
    <t>三鷹もりのこ保育園</t>
    <rPh sb="6" eb="9">
      <t>ホイクエン</t>
    </rPh>
    <phoneticPr fontId="4"/>
  </si>
  <si>
    <t>平成26年4月</t>
    <rPh sb="0" eb="2">
      <t>ヘイセイ</t>
    </rPh>
    <rPh sb="4" eb="5">
      <t>ネン</t>
    </rPh>
    <rPh sb="6" eb="7">
      <t>ガツ</t>
    </rPh>
    <phoneticPr fontId="4"/>
  </si>
  <si>
    <t>ポピンズナーサリースクール三鷹南</t>
    <rPh sb="13" eb="15">
      <t>ミタカ</t>
    </rPh>
    <rPh sb="15" eb="16">
      <t>ミナミ</t>
    </rPh>
    <phoneticPr fontId="4"/>
  </si>
  <si>
    <t>京進のほいくえん　HOPPAたかの子</t>
    <rPh sb="0" eb="2">
      <t>キョウシン</t>
    </rPh>
    <rPh sb="17" eb="18">
      <t>コ</t>
    </rPh>
    <phoneticPr fontId="4"/>
  </si>
  <si>
    <t>平成24年4月</t>
    <rPh sb="0" eb="2">
      <t>ヘイセイ</t>
    </rPh>
    <rPh sb="4" eb="5">
      <t>ネン</t>
    </rPh>
    <rPh sb="6" eb="7">
      <t>ガツ</t>
    </rPh>
    <phoneticPr fontId="4"/>
  </si>
  <si>
    <t>ケンパ井の頭</t>
    <rPh sb="3" eb="4">
      <t>イ</t>
    </rPh>
    <rPh sb="5" eb="6">
      <t>ガシラ</t>
    </rPh>
    <phoneticPr fontId="4"/>
  </si>
  <si>
    <t>にじいろ保育園三鷹下連雀</t>
    <rPh sb="4" eb="7">
      <t>ホイクエン</t>
    </rPh>
    <rPh sb="7" eb="9">
      <t>ミタカ</t>
    </rPh>
    <rPh sb="9" eb="12">
      <t>シモレンジャク</t>
    </rPh>
    <phoneticPr fontId="4"/>
  </si>
  <si>
    <t>第二椎の実子供の家</t>
    <rPh sb="1" eb="2">
      <t>ニ</t>
    </rPh>
    <rPh sb="2" eb="3">
      <t>シイ</t>
    </rPh>
    <rPh sb="4" eb="5">
      <t>ミ</t>
    </rPh>
    <rPh sb="5" eb="7">
      <t>コドモ</t>
    </rPh>
    <rPh sb="8" eb="9">
      <t>イエ</t>
    </rPh>
    <phoneticPr fontId="4"/>
  </si>
  <si>
    <t>平成23年4月</t>
    <rPh sb="0" eb="2">
      <t>ヘイセイ</t>
    </rPh>
    <rPh sb="4" eb="5">
      <t>ネン</t>
    </rPh>
    <rPh sb="6" eb="7">
      <t>ガツ</t>
    </rPh>
    <phoneticPr fontId="4"/>
  </si>
  <si>
    <t>まなびの森保育園三鷹</t>
    <rPh sb="4" eb="5">
      <t>モリ</t>
    </rPh>
    <rPh sb="5" eb="8">
      <t>ホイクエン</t>
    </rPh>
    <rPh sb="8" eb="10">
      <t>ミタカ</t>
    </rPh>
    <phoneticPr fontId="4"/>
  </si>
  <si>
    <t>弘済保育所（おひさま保育園）</t>
    <rPh sb="0" eb="1">
      <t>ヒロシ</t>
    </rPh>
    <rPh sb="1" eb="2">
      <t>スミ</t>
    </rPh>
    <rPh sb="2" eb="4">
      <t>ホイク</t>
    </rPh>
    <rPh sb="4" eb="5">
      <t>ジョ</t>
    </rPh>
    <rPh sb="10" eb="13">
      <t>ホイクエン</t>
    </rPh>
    <phoneticPr fontId="4"/>
  </si>
  <si>
    <t>昭和60年4月</t>
    <phoneticPr fontId="4"/>
  </si>
  <si>
    <t>みたかつくしんぼ保育園</t>
    <rPh sb="8" eb="11">
      <t>ホイクエン</t>
    </rPh>
    <phoneticPr fontId="4"/>
  </si>
  <si>
    <t>昭和57年4月</t>
    <phoneticPr fontId="4"/>
  </si>
  <si>
    <t>みたか小鳥の森保育園</t>
    <rPh sb="7" eb="10">
      <t>ホイクエン</t>
    </rPh>
    <phoneticPr fontId="4"/>
  </si>
  <si>
    <t>あかね保育園</t>
    <rPh sb="3" eb="6">
      <t>ホイクエン</t>
    </rPh>
    <phoneticPr fontId="4"/>
  </si>
  <si>
    <t>昭和48年4月</t>
    <phoneticPr fontId="4"/>
  </si>
  <si>
    <t>椎の実子供の家</t>
  </si>
  <si>
    <t>昭和47年3月</t>
    <phoneticPr fontId="4"/>
  </si>
  <si>
    <t>第二小羊チャイルドセンター</t>
    <rPh sb="1" eb="2">
      <t>ニ</t>
    </rPh>
    <phoneticPr fontId="4"/>
  </si>
  <si>
    <t>昭和25年5月</t>
    <phoneticPr fontId="4"/>
  </si>
  <si>
    <t>井の頭保育園</t>
    <rPh sb="3" eb="6">
      <t>ホイクエン</t>
    </rPh>
    <phoneticPr fontId="4"/>
  </si>
  <si>
    <t>(3)　私立認可保育園設置状況</t>
    <rPh sb="6" eb="8">
      <t>ニンカ</t>
    </rPh>
    <phoneticPr fontId="4"/>
  </si>
  <si>
    <t>※ 事業所内保育の定員のうち(　)内は従業員枠</t>
    <rPh sb="2" eb="5">
      <t>ジギョウショ</t>
    </rPh>
    <rPh sb="5" eb="6">
      <t>ナイ</t>
    </rPh>
    <rPh sb="6" eb="8">
      <t>ホイク</t>
    </rPh>
    <rPh sb="9" eb="11">
      <t>テイイン</t>
    </rPh>
    <rPh sb="17" eb="18">
      <t>ナイ</t>
    </rPh>
    <rPh sb="19" eb="22">
      <t>ジュウギョウイン</t>
    </rPh>
    <rPh sb="22" eb="23">
      <t>ワク</t>
    </rPh>
    <phoneticPr fontId="4"/>
  </si>
  <si>
    <t>令和6年4月</t>
    <rPh sb="0" eb="2">
      <t>レイワ</t>
    </rPh>
    <rPh sb="3" eb="4">
      <t>ネン</t>
    </rPh>
    <rPh sb="5" eb="6">
      <t>ガツ</t>
    </rPh>
    <phoneticPr fontId="4"/>
  </si>
  <si>
    <t>こもれび家庭的保育室イデオ</t>
    <rPh sb="4" eb="7">
      <t>カテイテキ</t>
    </rPh>
    <rPh sb="7" eb="10">
      <t>ホイクシツ</t>
    </rPh>
    <phoneticPr fontId="4"/>
  </si>
  <si>
    <t>令和2年4月</t>
    <phoneticPr fontId="4"/>
  </si>
  <si>
    <t>家庭保育室いずみ保育園</t>
    <phoneticPr fontId="4"/>
  </si>
  <si>
    <t>平成24年6月</t>
    <rPh sb="0" eb="2">
      <t>ヘイセイ</t>
    </rPh>
    <rPh sb="4" eb="5">
      <t>ネン</t>
    </rPh>
    <rPh sb="6" eb="7">
      <t>ガツ</t>
    </rPh>
    <phoneticPr fontId="4"/>
  </si>
  <si>
    <t>こもれび家庭的保育室もこもこ</t>
    <rPh sb="4" eb="7">
      <t>カテイテキ</t>
    </rPh>
    <rPh sb="7" eb="10">
      <t>ホイクシツ</t>
    </rPh>
    <phoneticPr fontId="4"/>
  </si>
  <si>
    <t>平成22年9月</t>
    <rPh sb="0" eb="2">
      <t>ヘイセイ</t>
    </rPh>
    <rPh sb="4" eb="5">
      <t>ネン</t>
    </rPh>
    <rPh sb="6" eb="7">
      <t>ガツ</t>
    </rPh>
    <phoneticPr fontId="4"/>
  </si>
  <si>
    <t>蒲生家庭保育室</t>
    <rPh sb="0" eb="2">
      <t>ガモウ</t>
    </rPh>
    <rPh sb="2" eb="4">
      <t>カテイ</t>
    </rPh>
    <phoneticPr fontId="4"/>
  </si>
  <si>
    <t>平成12年5月</t>
    <rPh sb="0" eb="2">
      <t>ヘイセイ</t>
    </rPh>
    <rPh sb="4" eb="5">
      <t>ネン</t>
    </rPh>
    <rPh sb="6" eb="7">
      <t>ガツ</t>
    </rPh>
    <phoneticPr fontId="4"/>
  </si>
  <si>
    <t>小野寺家庭保育室</t>
    <rPh sb="0" eb="3">
      <t>オノデラ</t>
    </rPh>
    <rPh sb="3" eb="5">
      <t>カテイ</t>
    </rPh>
    <rPh sb="5" eb="7">
      <t>ホイク</t>
    </rPh>
    <rPh sb="7" eb="8">
      <t>シツ</t>
    </rPh>
    <phoneticPr fontId="4"/>
  </si>
  <si>
    <t>家庭的</t>
    <rPh sb="0" eb="2">
      <t>カテイ</t>
    </rPh>
    <rPh sb="2" eb="3">
      <t>テキ</t>
    </rPh>
    <phoneticPr fontId="4"/>
  </si>
  <si>
    <t>6(1)</t>
    <phoneticPr fontId="4"/>
  </si>
  <si>
    <t>5(1)</t>
    <phoneticPr fontId="4"/>
  </si>
  <si>
    <t>3(1)</t>
    <phoneticPr fontId="4"/>
  </si>
  <si>
    <t>ことぶき保育園</t>
    <rPh sb="4" eb="7">
      <t>ホイクエン</t>
    </rPh>
    <phoneticPr fontId="23"/>
  </si>
  <si>
    <t>事業所内</t>
    <rPh sb="0" eb="3">
      <t>ジギョウショ</t>
    </rPh>
    <rPh sb="3" eb="4">
      <t>ナイ</t>
    </rPh>
    <phoneticPr fontId="4"/>
  </si>
  <si>
    <t>ぴかぴか保育園</t>
    <rPh sb="4" eb="7">
      <t>ホイクエン</t>
    </rPh>
    <phoneticPr fontId="23"/>
  </si>
  <si>
    <t>Ａ</t>
    <phoneticPr fontId="4"/>
  </si>
  <si>
    <t>小規模</t>
    <rPh sb="0" eb="3">
      <t>ショウキボ</t>
    </rPh>
    <phoneticPr fontId="4"/>
  </si>
  <si>
    <t>57(3)</t>
    <phoneticPr fontId="4"/>
  </si>
  <si>
    <t>事業開始年</t>
    <rPh sb="0" eb="2">
      <t>ジギョウ</t>
    </rPh>
    <rPh sb="2" eb="4">
      <t>カイシ</t>
    </rPh>
    <rPh sb="4" eb="5">
      <t>ネン</t>
    </rPh>
    <phoneticPr fontId="4"/>
  </si>
  <si>
    <t>施設名</t>
    <rPh sb="0" eb="2">
      <t>シセツ</t>
    </rPh>
    <rPh sb="2" eb="3">
      <t>メイ</t>
    </rPh>
    <phoneticPr fontId="4"/>
  </si>
  <si>
    <t>種別</t>
    <rPh sb="0" eb="2">
      <t>シュベツ</t>
    </rPh>
    <phoneticPr fontId="4"/>
  </si>
  <si>
    <t>単位：人</t>
    <phoneticPr fontId="4"/>
  </si>
  <si>
    <t>(4)　地域型保育施設設置状況</t>
    <rPh sb="4" eb="7">
      <t>チイキガタ</t>
    </rPh>
    <rPh sb="7" eb="9">
      <t>ホイク</t>
    </rPh>
    <rPh sb="9" eb="11">
      <t>シセツ</t>
    </rPh>
    <phoneticPr fontId="4"/>
  </si>
  <si>
    <t>平成24年3月</t>
    <rPh sb="0" eb="2">
      <t>ヘイセイ</t>
    </rPh>
    <rPh sb="4" eb="5">
      <t>ネン</t>
    </rPh>
    <rPh sb="6" eb="7">
      <t>ガツ</t>
    </rPh>
    <phoneticPr fontId="4"/>
  </si>
  <si>
    <t>三鷹すみれ保育園</t>
    <rPh sb="0" eb="2">
      <t>ミタカ</t>
    </rPh>
    <rPh sb="5" eb="8">
      <t>ホイクエン</t>
    </rPh>
    <phoneticPr fontId="4"/>
  </si>
  <si>
    <t>平成23年7月</t>
    <rPh sb="0" eb="2">
      <t>ヘイセイ</t>
    </rPh>
    <rPh sb="4" eb="5">
      <t>ネン</t>
    </rPh>
    <rPh sb="6" eb="7">
      <t>ガツ</t>
    </rPh>
    <phoneticPr fontId="4"/>
  </si>
  <si>
    <t>春ひな保育園</t>
    <rPh sb="0" eb="1">
      <t>ハル</t>
    </rPh>
    <rPh sb="3" eb="6">
      <t>ホイクエン</t>
    </rPh>
    <phoneticPr fontId="4"/>
  </si>
  <si>
    <t>平成23年3月</t>
    <rPh sb="0" eb="2">
      <t>ヘイセイ</t>
    </rPh>
    <rPh sb="4" eb="5">
      <t>ネン</t>
    </rPh>
    <rPh sb="6" eb="7">
      <t>ガツ</t>
    </rPh>
    <phoneticPr fontId="4"/>
  </si>
  <si>
    <t>保育園トキ・三鷹駅前園</t>
    <rPh sb="0" eb="3">
      <t>ホイクエン</t>
    </rPh>
    <rPh sb="6" eb="8">
      <t>ミタカ</t>
    </rPh>
    <rPh sb="8" eb="10">
      <t>エキマエ</t>
    </rPh>
    <rPh sb="10" eb="11">
      <t>エン</t>
    </rPh>
    <phoneticPr fontId="4"/>
  </si>
  <si>
    <t>平成22年8月</t>
    <rPh sb="0" eb="2">
      <t>ヘイセイ</t>
    </rPh>
    <rPh sb="4" eb="5">
      <t>ネン</t>
    </rPh>
    <rPh sb="6" eb="7">
      <t>ガツ</t>
    </rPh>
    <phoneticPr fontId="4"/>
  </si>
  <si>
    <t>ポピンズナーサリースクール三鷹</t>
    <rPh sb="13" eb="15">
      <t>ミタカ</t>
    </rPh>
    <phoneticPr fontId="4"/>
  </si>
  <si>
    <t>平成21年10月</t>
    <rPh sb="0" eb="2">
      <t>ヘイセイ</t>
    </rPh>
    <rPh sb="4" eb="5">
      <t>ネン</t>
    </rPh>
    <rPh sb="7" eb="8">
      <t>ガツ</t>
    </rPh>
    <phoneticPr fontId="4"/>
  </si>
  <si>
    <t>エトワール保育園三鷹駅前</t>
    <rPh sb="5" eb="8">
      <t>ホイクエン</t>
    </rPh>
    <rPh sb="8" eb="10">
      <t>ミタカ</t>
    </rPh>
    <rPh sb="10" eb="12">
      <t>エキマエ</t>
    </rPh>
    <phoneticPr fontId="4"/>
  </si>
  <si>
    <t>平成19年4月</t>
    <rPh sb="0" eb="2">
      <t>ヘイセイ</t>
    </rPh>
    <rPh sb="4" eb="5">
      <t>ネン</t>
    </rPh>
    <rPh sb="6" eb="7">
      <t>ガツ</t>
    </rPh>
    <phoneticPr fontId="4"/>
  </si>
  <si>
    <t>さくらんぼ保育室</t>
    <rPh sb="5" eb="8">
      <t>ホイクシツ</t>
    </rPh>
    <phoneticPr fontId="4"/>
  </si>
  <si>
    <t>平成16年9月</t>
    <rPh sb="0" eb="2">
      <t>ヘイセイ</t>
    </rPh>
    <rPh sb="4" eb="5">
      <t>ネン</t>
    </rPh>
    <rPh sb="6" eb="7">
      <t>ガツ</t>
    </rPh>
    <phoneticPr fontId="4"/>
  </si>
  <si>
    <t>HOPPAこども愛々保育園三鷹</t>
    <rPh sb="8" eb="9">
      <t>アイ</t>
    </rPh>
    <rPh sb="10" eb="13">
      <t>ホイクエン</t>
    </rPh>
    <rPh sb="13" eb="15">
      <t>ミタカ</t>
    </rPh>
    <phoneticPr fontId="4"/>
  </si>
  <si>
    <t>平成16年6月</t>
    <rPh sb="0" eb="2">
      <t>ヘイセイ</t>
    </rPh>
    <rPh sb="4" eb="5">
      <t>ネン</t>
    </rPh>
    <rPh sb="6" eb="7">
      <t>ガツ</t>
    </rPh>
    <phoneticPr fontId="4"/>
  </si>
  <si>
    <t>あきやま保育室</t>
    <rPh sb="4" eb="7">
      <t>ホイクシツ</t>
    </rPh>
    <phoneticPr fontId="4"/>
  </si>
  <si>
    <t>平成14年6月</t>
    <rPh sb="0" eb="2">
      <t>ヘイセイ</t>
    </rPh>
    <rPh sb="4" eb="5">
      <t>ネン</t>
    </rPh>
    <rPh sb="6" eb="7">
      <t>ガツ</t>
    </rPh>
    <phoneticPr fontId="4"/>
  </si>
  <si>
    <t>三鷹プチ・クレイシュ</t>
    <rPh sb="0" eb="2">
      <t>ミタカ</t>
    </rPh>
    <phoneticPr fontId="4"/>
  </si>
  <si>
    <t>平成14年1月</t>
    <rPh sb="0" eb="2">
      <t>ヘイセイ</t>
    </rPh>
    <rPh sb="4" eb="5">
      <t>ネン</t>
    </rPh>
    <rPh sb="6" eb="7">
      <t>ガツ</t>
    </rPh>
    <phoneticPr fontId="4"/>
  </si>
  <si>
    <t>みたか中央通り保育室</t>
    <rPh sb="3" eb="5">
      <t>チュウオウ</t>
    </rPh>
    <rPh sb="5" eb="6">
      <t>ドオ</t>
    </rPh>
    <rPh sb="7" eb="10">
      <t>ホイクシツ</t>
    </rPh>
    <phoneticPr fontId="4"/>
  </si>
  <si>
    <t>(5)　認証保育所設置状況</t>
    <rPh sb="4" eb="6">
      <t>ニンショウ</t>
    </rPh>
    <rPh sb="6" eb="8">
      <t>ホイク</t>
    </rPh>
    <rPh sb="8" eb="9">
      <t>ショ</t>
    </rPh>
    <phoneticPr fontId="4"/>
  </si>
  <si>
    <t>資料：子ども政策部子ども育成課</t>
    <rPh sb="0" eb="2">
      <t>シリョウ</t>
    </rPh>
    <rPh sb="3" eb="4">
      <t>コ</t>
    </rPh>
    <rPh sb="6" eb="8">
      <t>セイサク</t>
    </rPh>
    <rPh sb="8" eb="9">
      <t>ブ</t>
    </rPh>
    <rPh sb="9" eb="10">
      <t>コ</t>
    </rPh>
    <rPh sb="12" eb="14">
      <t>イクセイ</t>
    </rPh>
    <rPh sb="14" eb="15">
      <t>カ</t>
    </rPh>
    <phoneticPr fontId="4"/>
  </si>
  <si>
    <t>令和 2</t>
    <rPh sb="0" eb="1">
      <t>レイ</t>
    </rPh>
    <rPh sb="1" eb="2">
      <t>ワ</t>
    </rPh>
    <phoneticPr fontId="4"/>
  </si>
  <si>
    <t>待機児童数</t>
    <rPh sb="0" eb="2">
      <t>タイキ</t>
    </rPh>
    <rPh sb="2" eb="4">
      <t>ジドウ</t>
    </rPh>
    <rPh sb="4" eb="5">
      <t>スウ</t>
    </rPh>
    <phoneticPr fontId="4"/>
  </si>
  <si>
    <t>新規
入所児童数</t>
    <rPh sb="0" eb="2">
      <t>シンキ</t>
    </rPh>
    <rPh sb="3" eb="5">
      <t>ニュウショ</t>
    </rPh>
    <rPh sb="5" eb="7">
      <t>ジドウ</t>
    </rPh>
    <rPh sb="7" eb="8">
      <t>スウ</t>
    </rPh>
    <phoneticPr fontId="4"/>
  </si>
  <si>
    <t>保育定員</t>
    <rPh sb="0" eb="2">
      <t>ホイク</t>
    </rPh>
    <rPh sb="2" eb="4">
      <t>テイイン</t>
    </rPh>
    <phoneticPr fontId="4"/>
  </si>
  <si>
    <t>就学前
児童人口</t>
    <rPh sb="0" eb="3">
      <t>シュウガクマエ</t>
    </rPh>
    <rPh sb="4" eb="6">
      <t>ジドウ</t>
    </rPh>
    <rPh sb="6" eb="8">
      <t>ジンコウ</t>
    </rPh>
    <phoneticPr fontId="4"/>
  </si>
  <si>
    <t>年</t>
    <rPh sb="0" eb="1">
      <t>ネン</t>
    </rPh>
    <phoneticPr fontId="4"/>
  </si>
  <si>
    <t>各年4月1日</t>
    <rPh sb="0" eb="1">
      <t>カク</t>
    </rPh>
    <rPh sb="1" eb="2">
      <t>ネン</t>
    </rPh>
    <rPh sb="3" eb="4">
      <t>ツキ</t>
    </rPh>
    <rPh sb="5" eb="6">
      <t>ヒ</t>
    </rPh>
    <phoneticPr fontId="4"/>
  </si>
  <si>
    <t>単位：人</t>
    <rPh sb="0" eb="2">
      <t>タンイ</t>
    </rPh>
    <rPh sb="3" eb="4">
      <t>ヒト</t>
    </rPh>
    <phoneticPr fontId="4"/>
  </si>
  <si>
    <t>(6) 就学前児童人口と保育園定員、新規入所児童数、待機児童数</t>
    <rPh sb="4" eb="6">
      <t>シュウガク</t>
    </rPh>
    <rPh sb="12" eb="14">
      <t>ホイク</t>
    </rPh>
    <rPh sb="14" eb="15">
      <t>エン</t>
    </rPh>
    <rPh sb="15" eb="17">
      <t>テイイン</t>
    </rPh>
    <rPh sb="18" eb="20">
      <t>シンキ</t>
    </rPh>
    <rPh sb="20" eb="22">
      <t>ニュウショ</t>
    </rPh>
    <rPh sb="22" eb="24">
      <t>ジドウ</t>
    </rPh>
    <rPh sb="24" eb="25">
      <t>スウ</t>
    </rPh>
    <rPh sb="26" eb="28">
      <t>タイキ</t>
    </rPh>
    <rPh sb="28" eb="30">
      <t>ジドウ</t>
    </rPh>
    <rPh sb="30" eb="31">
      <t>スウ</t>
    </rPh>
    <phoneticPr fontId="4"/>
  </si>
  <si>
    <t>(7)　学童保育所入所状況</t>
    <phoneticPr fontId="4"/>
  </si>
  <si>
    <t>学童保育所名</t>
  </si>
  <si>
    <t>一小学童保育所Ａ</t>
    <rPh sb="0" eb="8">
      <t>イチ</t>
    </rPh>
    <phoneticPr fontId="4"/>
  </si>
  <si>
    <t>一小学童保育所Ｂ</t>
    <rPh sb="0" eb="8">
      <t>イチ</t>
    </rPh>
    <phoneticPr fontId="4"/>
  </si>
  <si>
    <t>二小学童保育所Ａ</t>
    <phoneticPr fontId="4"/>
  </si>
  <si>
    <t>二小学童保育所Ｂ</t>
    <phoneticPr fontId="4"/>
  </si>
  <si>
    <t>三小学童保育所Ａ</t>
    <phoneticPr fontId="4"/>
  </si>
  <si>
    <t>三小学童保育所Ｂ</t>
    <phoneticPr fontId="4"/>
  </si>
  <si>
    <t>　三小学童保育所Ｃ　</t>
    <rPh sb="1" eb="8">
      <t>サンショウガクドウホイクショ</t>
    </rPh>
    <phoneticPr fontId="4"/>
  </si>
  <si>
    <t>注1)</t>
    <rPh sb="0" eb="1">
      <t>チュウ</t>
    </rPh>
    <phoneticPr fontId="4"/>
  </si>
  <si>
    <t>三小学童保育所Ｄ</t>
    <rPh sb="0" eb="7">
      <t>サンショウガクドウホイクショ</t>
    </rPh>
    <phoneticPr fontId="4"/>
  </si>
  <si>
    <t>四小学童保育所Ａ</t>
    <phoneticPr fontId="4"/>
  </si>
  <si>
    <t>四小学童保育所Ｂ</t>
    <phoneticPr fontId="4"/>
  </si>
  <si>
    <t>注2)</t>
    <rPh sb="0" eb="1">
      <t>チュウ</t>
    </rPh>
    <phoneticPr fontId="4"/>
  </si>
  <si>
    <t>五小学童保育所Ａ</t>
    <phoneticPr fontId="4"/>
  </si>
  <si>
    <t>五小学童保育所Ｂ</t>
    <phoneticPr fontId="4"/>
  </si>
  <si>
    <t>五小学童保育所Ａ分室</t>
    <rPh sb="0" eb="1">
      <t>ゴ</t>
    </rPh>
    <rPh sb="1" eb="2">
      <t>ショウ</t>
    </rPh>
    <rPh sb="2" eb="7">
      <t>ガクドウホイクショ</t>
    </rPh>
    <rPh sb="8" eb="10">
      <t>ブンシツ</t>
    </rPh>
    <phoneticPr fontId="4"/>
  </si>
  <si>
    <t>注3)</t>
    <rPh sb="0" eb="1">
      <t>チュウ</t>
    </rPh>
    <phoneticPr fontId="4"/>
  </si>
  <si>
    <t>六小学童保育所Ａ</t>
    <phoneticPr fontId="4"/>
  </si>
  <si>
    <t>六小学童保育所Ｂ</t>
    <phoneticPr fontId="4"/>
  </si>
  <si>
    <t>六小学童保育所Ａ分室</t>
    <rPh sb="8" eb="10">
      <t>ブンシツ</t>
    </rPh>
    <phoneticPr fontId="4"/>
  </si>
  <si>
    <t>七小学童保育所Ａ</t>
    <phoneticPr fontId="4"/>
  </si>
  <si>
    <r>
      <t>七小学童保育所Ｂ</t>
    </r>
    <r>
      <rPr>
        <sz val="9"/>
        <color theme="1"/>
        <rFont val="ＭＳ 明朝"/>
        <family val="1"/>
        <charset val="128"/>
      </rPr>
      <t xml:space="preserve">  </t>
    </r>
    <phoneticPr fontId="4"/>
  </si>
  <si>
    <t>大沢台小学童保育所</t>
  </si>
  <si>
    <t>大沢台小学童保育所分室</t>
    <rPh sb="9" eb="11">
      <t>ブンシツ</t>
    </rPh>
    <phoneticPr fontId="4"/>
  </si>
  <si>
    <t>注4)</t>
    <rPh sb="0" eb="1">
      <t>チュウ</t>
    </rPh>
    <phoneticPr fontId="4"/>
  </si>
  <si>
    <t>高山小学童保育所Ａ</t>
    <phoneticPr fontId="4"/>
  </si>
  <si>
    <t>高山小学童保育所Ｂ</t>
    <phoneticPr fontId="4"/>
  </si>
  <si>
    <t>高山小学童保育所Ｃ</t>
    <rPh sb="0" eb="2">
      <t>タカヤマ</t>
    </rPh>
    <rPh sb="2" eb="3">
      <t>ショウ</t>
    </rPh>
    <rPh sb="3" eb="5">
      <t>ガクドウ</t>
    </rPh>
    <rPh sb="5" eb="7">
      <t>ホイク</t>
    </rPh>
    <rPh sb="7" eb="8">
      <t>ジョ</t>
    </rPh>
    <phoneticPr fontId="4"/>
  </si>
  <si>
    <t xml:space="preserve">高山小学童保育所Ｄ </t>
    <rPh sb="0" eb="2">
      <t>タカヤマ</t>
    </rPh>
    <rPh sb="2" eb="3">
      <t>ショウ</t>
    </rPh>
    <rPh sb="3" eb="5">
      <t>ガクドウ</t>
    </rPh>
    <rPh sb="5" eb="7">
      <t>ホイク</t>
    </rPh>
    <rPh sb="7" eb="8">
      <t>ジョ</t>
    </rPh>
    <phoneticPr fontId="4"/>
  </si>
  <si>
    <t>南浦小学童保育所Ａ</t>
    <phoneticPr fontId="4"/>
  </si>
  <si>
    <t>南浦小学童保育所Ｂ</t>
    <phoneticPr fontId="4"/>
  </si>
  <si>
    <t>南浦小学童保育所Ａ分室</t>
    <rPh sb="9" eb="11">
      <t>ブンシツ</t>
    </rPh>
    <phoneticPr fontId="4"/>
  </si>
  <si>
    <t>注2、5)</t>
    <rPh sb="0" eb="1">
      <t>チュウ</t>
    </rPh>
    <phoneticPr fontId="4"/>
  </si>
  <si>
    <t>中原小学童保育所Ａ</t>
    <phoneticPr fontId="4"/>
  </si>
  <si>
    <t>中原小学童保育所Ｂ</t>
    <phoneticPr fontId="4"/>
  </si>
  <si>
    <t>中原小学童保育所分室</t>
    <rPh sb="0" eb="2">
      <t>ナカハラ</t>
    </rPh>
    <rPh sb="2" eb="3">
      <t>ショウ</t>
    </rPh>
    <rPh sb="3" eb="10">
      <t>ガクドウホイクショブンシツ</t>
    </rPh>
    <phoneticPr fontId="4"/>
  </si>
  <si>
    <t>北野小学童保育所Ａ</t>
    <phoneticPr fontId="4"/>
  </si>
  <si>
    <t>北野小学童保育所Ｂ</t>
    <phoneticPr fontId="4"/>
  </si>
  <si>
    <t>北野小学童保育所分室</t>
    <rPh sb="0" eb="3">
      <t>キタノショウ</t>
    </rPh>
    <rPh sb="3" eb="5">
      <t>ガクドウ</t>
    </rPh>
    <rPh sb="5" eb="7">
      <t>ホイク</t>
    </rPh>
    <rPh sb="7" eb="8">
      <t>ショ</t>
    </rPh>
    <rPh sb="8" eb="10">
      <t>ブンシツ</t>
    </rPh>
    <phoneticPr fontId="4"/>
  </si>
  <si>
    <t>井口小学童保育所Ａ</t>
    <phoneticPr fontId="4"/>
  </si>
  <si>
    <t>井口小学童保育所Ｂ</t>
    <phoneticPr fontId="4"/>
  </si>
  <si>
    <t>東台小学童保育所Ａ</t>
    <phoneticPr fontId="4"/>
  </si>
  <si>
    <t>東台小学童保育所Ｂ</t>
    <rPh sb="0" eb="2">
      <t>ヒガシダイ</t>
    </rPh>
    <rPh sb="2" eb="3">
      <t>ショウ</t>
    </rPh>
    <rPh sb="3" eb="5">
      <t>ガクドウ</t>
    </rPh>
    <rPh sb="5" eb="7">
      <t>ホイク</t>
    </rPh>
    <rPh sb="7" eb="8">
      <t>ショ</t>
    </rPh>
    <phoneticPr fontId="4"/>
  </si>
  <si>
    <t>東台小学童保育所Ａ分室</t>
    <rPh sb="9" eb="11">
      <t>ブンシツ</t>
    </rPh>
    <phoneticPr fontId="4"/>
  </si>
  <si>
    <t>羽沢小学童保育所</t>
  </si>
  <si>
    <t>羽沢小学童保育所分室</t>
    <rPh sb="8" eb="10">
      <t>ブンシツ</t>
    </rPh>
    <phoneticPr fontId="4"/>
  </si>
  <si>
    <t>連雀学園学童保育所</t>
    <rPh sb="0" eb="2">
      <t>レンジャク</t>
    </rPh>
    <rPh sb="2" eb="4">
      <t>ガクエン</t>
    </rPh>
    <rPh sb="4" eb="6">
      <t>ガクドウ</t>
    </rPh>
    <rPh sb="6" eb="8">
      <t>ホイク</t>
    </rPh>
    <rPh sb="8" eb="9">
      <t>ジョ</t>
    </rPh>
    <phoneticPr fontId="4"/>
  </si>
  <si>
    <t>下連雀こでまり学童保育所</t>
    <rPh sb="0" eb="3">
      <t>シモレンジャク</t>
    </rPh>
    <rPh sb="7" eb="9">
      <t>ガクドウ</t>
    </rPh>
    <rPh sb="9" eb="11">
      <t>ホイク</t>
    </rPh>
    <rPh sb="11" eb="12">
      <t>ジョ</t>
    </rPh>
    <phoneticPr fontId="4"/>
  </si>
  <si>
    <t>にしみたか学園学童保育所分室</t>
    <rPh sb="5" eb="7">
      <t>ガクエン</t>
    </rPh>
    <rPh sb="7" eb="14">
      <t>ガクドウホイクショブンシツ</t>
    </rPh>
    <phoneticPr fontId="4"/>
  </si>
  <si>
    <t>注1) 令和3年4月新設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0" eb="12">
      <t>シンセツ</t>
    </rPh>
    <phoneticPr fontId="4"/>
  </si>
  <si>
    <t>注2) 令和2年4月新設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0" eb="12">
      <t>シンセツ</t>
    </rPh>
    <phoneticPr fontId="4"/>
  </si>
  <si>
    <t>注3) 令和4年4月新設</t>
    <rPh sb="0" eb="1">
      <t>チュウ</t>
    </rPh>
    <rPh sb="4" eb="5">
      <t>レイ</t>
    </rPh>
    <rPh sb="5" eb="6">
      <t>ワ</t>
    </rPh>
    <rPh sb="7" eb="8">
      <t>ネン</t>
    </rPh>
    <rPh sb="9" eb="10">
      <t>ガツ</t>
    </rPh>
    <rPh sb="10" eb="12">
      <t>シンセツ</t>
    </rPh>
    <phoneticPr fontId="4"/>
  </si>
  <si>
    <t>注4) 令和5年4月新設</t>
    <phoneticPr fontId="4"/>
  </si>
  <si>
    <t>注5）令和5年度,令和6年度開設なし</t>
    <rPh sb="0" eb="1">
      <t>チュウ</t>
    </rPh>
    <rPh sb="3" eb="5">
      <t>レイワ</t>
    </rPh>
    <rPh sb="6" eb="8">
      <t>ネンドカイセツ</t>
    </rPh>
    <phoneticPr fontId="4"/>
  </si>
  <si>
    <t>資料：子ども政策部児童青少年課</t>
    <rPh sb="0" eb="2">
      <t>シリョウ</t>
    </rPh>
    <rPh sb="3" eb="4">
      <t>コ</t>
    </rPh>
    <rPh sb="6" eb="8">
      <t>セイサク</t>
    </rPh>
    <rPh sb="8" eb="9">
      <t>ブ</t>
    </rPh>
    <rPh sb="9" eb="11">
      <t>ジドウ</t>
    </rPh>
    <rPh sb="11" eb="14">
      <t>セイショウネン</t>
    </rPh>
    <rPh sb="14" eb="15">
      <t>カ</t>
    </rPh>
    <phoneticPr fontId="4"/>
  </si>
  <si>
    <t>(8) 学童保育所児童数と定員、保留児童数</t>
    <rPh sb="4" eb="6">
      <t>ガクドウ</t>
    </rPh>
    <rPh sb="6" eb="8">
      <t>ホイク</t>
    </rPh>
    <rPh sb="8" eb="9">
      <t>ショ</t>
    </rPh>
    <rPh sb="9" eb="11">
      <t>ジドウ</t>
    </rPh>
    <rPh sb="11" eb="12">
      <t>スウ</t>
    </rPh>
    <rPh sb="13" eb="15">
      <t>テイイン</t>
    </rPh>
    <rPh sb="16" eb="18">
      <t>ホリュウ</t>
    </rPh>
    <rPh sb="18" eb="20">
      <t>ジドウ</t>
    </rPh>
    <rPh sb="20" eb="21">
      <t>スウ</t>
    </rPh>
    <phoneticPr fontId="4"/>
  </si>
  <si>
    <t>定員</t>
    <rPh sb="0" eb="2">
      <t>テイイン</t>
    </rPh>
    <phoneticPr fontId="4"/>
  </si>
  <si>
    <t>学童保育所
入所児童数</t>
    <rPh sb="0" eb="2">
      <t>ガクドウ</t>
    </rPh>
    <rPh sb="2" eb="4">
      <t>ホイク</t>
    </rPh>
    <rPh sb="4" eb="5">
      <t>ショ</t>
    </rPh>
    <rPh sb="6" eb="8">
      <t>ニュウショ</t>
    </rPh>
    <rPh sb="8" eb="10">
      <t>ジドウ</t>
    </rPh>
    <rPh sb="10" eb="11">
      <t>スウ</t>
    </rPh>
    <phoneticPr fontId="4"/>
  </si>
  <si>
    <t>保留児童数</t>
    <rPh sb="0" eb="2">
      <t>ホリュウ</t>
    </rPh>
    <rPh sb="2" eb="4">
      <t>ジドウ</t>
    </rPh>
    <rPh sb="4" eb="5">
      <t>スウ</t>
    </rPh>
    <phoneticPr fontId="4"/>
  </si>
  <si>
    <t>(10)　母子及び父子福祉資金・女性福祉資金貸付状況</t>
    <rPh sb="22" eb="24">
      <t>カシツケ</t>
    </rPh>
    <rPh sb="24" eb="26">
      <t>ジョウキョウ</t>
    </rPh>
    <phoneticPr fontId="4"/>
  </si>
  <si>
    <t>単位：件、千円</t>
    <rPh sb="0" eb="2">
      <t>タンイ</t>
    </rPh>
    <rPh sb="3" eb="4">
      <t>ケン</t>
    </rPh>
    <rPh sb="5" eb="6">
      <t>セン</t>
    </rPh>
    <rPh sb="6" eb="7">
      <t>エン</t>
    </rPh>
    <phoneticPr fontId="4"/>
  </si>
  <si>
    <t>年度</t>
    <rPh sb="0" eb="2">
      <t>ネンド</t>
    </rPh>
    <phoneticPr fontId="11"/>
  </si>
  <si>
    <t>母子及び父子福祉資金</t>
    <rPh sb="0" eb="2">
      <t>ボシ</t>
    </rPh>
    <rPh sb="2" eb="3">
      <t>オヨ</t>
    </rPh>
    <rPh sb="4" eb="6">
      <t>フシ</t>
    </rPh>
    <rPh sb="6" eb="8">
      <t>フクシ</t>
    </rPh>
    <rPh sb="8" eb="10">
      <t>シキン</t>
    </rPh>
    <phoneticPr fontId="11"/>
  </si>
  <si>
    <t>修学</t>
    <rPh sb="0" eb="2">
      <t>シュウガク</t>
    </rPh>
    <phoneticPr fontId="11"/>
  </si>
  <si>
    <t>就学支度</t>
    <rPh sb="0" eb="2">
      <t>シュウガク</t>
    </rPh>
    <rPh sb="2" eb="4">
      <t>シタク</t>
    </rPh>
    <phoneticPr fontId="11"/>
  </si>
  <si>
    <t>件数</t>
    <rPh sb="0" eb="2">
      <t>ケンスウ</t>
    </rPh>
    <phoneticPr fontId="11"/>
  </si>
  <si>
    <t>令和元</t>
    <rPh sb="0" eb="1">
      <t>レイ</t>
    </rPh>
    <rPh sb="1" eb="2">
      <t>ワ</t>
    </rPh>
    <rPh sb="2" eb="3">
      <t>ガン</t>
    </rPh>
    <phoneticPr fontId="11"/>
  </si>
  <si>
    <t>-</t>
    <phoneticPr fontId="11"/>
  </si>
  <si>
    <t>女性福祉資金</t>
    <rPh sb="0" eb="2">
      <t>ジョセイ</t>
    </rPh>
    <rPh sb="2" eb="4">
      <t>フクシ</t>
    </rPh>
    <rPh sb="4" eb="6">
      <t>シキン</t>
    </rPh>
    <phoneticPr fontId="11"/>
  </si>
  <si>
    <t>※ 母子及び父子福祉資金・女性福祉資金の貸付事務は市で行っているが、貸付金は、都費会計から支出している。</t>
    <phoneticPr fontId="11"/>
  </si>
  <si>
    <t>資料：子ども政策部子育て支援課</t>
    <rPh sb="3" eb="4">
      <t>コ</t>
    </rPh>
    <rPh sb="6" eb="8">
      <t>セイサク</t>
    </rPh>
    <rPh sb="8" eb="9">
      <t>ブ</t>
    </rPh>
    <rPh sb="9" eb="11">
      <t>コソダ</t>
    </rPh>
    <rPh sb="12" eb="14">
      <t>シエン</t>
    </rPh>
    <rPh sb="14" eb="15">
      <t>カ</t>
    </rPh>
    <phoneticPr fontId="4"/>
  </si>
  <si>
    <t>(9)　児童手当等支給状況</t>
    <rPh sb="4" eb="6">
      <t>ジドウ</t>
    </rPh>
    <rPh sb="6" eb="8">
      <t>テアテ</t>
    </rPh>
    <rPh sb="8" eb="9">
      <t>トウ</t>
    </rPh>
    <rPh sb="9" eb="11">
      <t>シキュウ</t>
    </rPh>
    <rPh sb="11" eb="13">
      <t>ジョウキョウ</t>
    </rPh>
    <phoneticPr fontId="4"/>
  </si>
  <si>
    <t>単位：人、円</t>
    <rPh sb="0" eb="2">
      <t>タンイ</t>
    </rPh>
    <rPh sb="3" eb="4">
      <t>ニン</t>
    </rPh>
    <rPh sb="5" eb="6">
      <t>エン</t>
    </rPh>
    <phoneticPr fontId="4"/>
  </si>
  <si>
    <t>児童手当</t>
    <rPh sb="0" eb="2">
      <t>ジドウ</t>
    </rPh>
    <rPh sb="2" eb="4">
      <t>テアテ</t>
    </rPh>
    <phoneticPr fontId="11"/>
  </si>
  <si>
    <t>児童扶養手当</t>
    <rPh sb="0" eb="2">
      <t>ジドウ</t>
    </rPh>
    <rPh sb="2" eb="4">
      <t>フヨウ</t>
    </rPh>
    <rPh sb="4" eb="6">
      <t>テアテ</t>
    </rPh>
    <phoneticPr fontId="11"/>
  </si>
  <si>
    <t>児童育成手当</t>
    <rPh sb="0" eb="2">
      <t>ジドウ</t>
    </rPh>
    <rPh sb="2" eb="4">
      <t>イクセイ</t>
    </rPh>
    <rPh sb="4" eb="6">
      <t>テアテ</t>
    </rPh>
    <phoneticPr fontId="11"/>
  </si>
  <si>
    <r>
      <t xml:space="preserve">受給者数 </t>
    </r>
    <r>
      <rPr>
        <sz val="9"/>
        <rFont val="ＭＳ 明朝"/>
        <family val="1"/>
        <charset val="128"/>
      </rPr>
      <t>注1)</t>
    </r>
    <rPh sb="0" eb="3">
      <t>ジュキュウシャ</t>
    </rPh>
    <rPh sb="3" eb="4">
      <t>スウ</t>
    </rPh>
    <phoneticPr fontId="11"/>
  </si>
  <si>
    <t>児童数</t>
    <rPh sb="0" eb="2">
      <t>ジドウ</t>
    </rPh>
    <rPh sb="2" eb="3">
      <t>スウ</t>
    </rPh>
    <phoneticPr fontId="11"/>
  </si>
  <si>
    <r>
      <t xml:space="preserve">受給者数 </t>
    </r>
    <r>
      <rPr>
        <sz val="9"/>
        <rFont val="ＭＳ 明朝"/>
        <family val="1"/>
        <charset val="128"/>
      </rPr>
      <t>注2)</t>
    </r>
    <rPh sb="0" eb="3">
      <t>ジュキュウシャ</t>
    </rPh>
    <rPh sb="3" eb="4">
      <t>スウ</t>
    </rPh>
    <rPh sb="5" eb="6">
      <t>チュウ</t>
    </rPh>
    <phoneticPr fontId="11"/>
  </si>
  <si>
    <t>注1）2月支給期の対象者数</t>
    <phoneticPr fontId="11"/>
  </si>
  <si>
    <t>注2）3月支給期の対象者数</t>
    <phoneticPr fontId="11"/>
  </si>
  <si>
    <t>(1)　高齢者人口</t>
    <rPh sb="4" eb="7">
      <t>コウレイシャ</t>
    </rPh>
    <phoneticPr fontId="4"/>
  </si>
  <si>
    <t>各年1月1日</t>
    <phoneticPr fontId="4"/>
  </si>
  <si>
    <t>年</t>
  </si>
  <si>
    <t>総人口</t>
  </si>
  <si>
    <t>65歳以上</t>
  </si>
  <si>
    <t>70歳以上</t>
  </si>
  <si>
    <t>75歳以上</t>
  </si>
  <si>
    <t>実数</t>
  </si>
  <si>
    <t>比率</t>
  </si>
  <si>
    <t>人</t>
  </si>
  <si>
    <t>％</t>
  </si>
  <si>
    <t>令和2</t>
    <rPh sb="0" eb="1">
      <t>レイ</t>
    </rPh>
    <rPh sb="1" eb="2">
      <t>ワ</t>
    </rPh>
    <phoneticPr fontId="4"/>
  </si>
  <si>
    <r>
      <t>令和</t>
    </r>
    <r>
      <rPr>
        <sz val="10.5"/>
        <rFont val="ＭＳ 明朝"/>
        <family val="1"/>
        <charset val="128"/>
      </rPr>
      <t>3</t>
    </r>
    <rPh sb="0" eb="1">
      <t>レイ</t>
    </rPh>
    <rPh sb="1" eb="2">
      <t>ワ</t>
    </rPh>
    <phoneticPr fontId="4"/>
  </si>
  <si>
    <r>
      <t>令和</t>
    </r>
    <r>
      <rPr>
        <sz val="10.5"/>
        <rFont val="ＭＳ 明朝"/>
        <family val="1"/>
        <charset val="128"/>
      </rPr>
      <t>4</t>
    </r>
    <rPh sb="0" eb="1">
      <t>レイ</t>
    </rPh>
    <rPh sb="1" eb="2">
      <t>ワ</t>
    </rPh>
    <phoneticPr fontId="4"/>
  </si>
  <si>
    <r>
      <t>令和</t>
    </r>
    <r>
      <rPr>
        <sz val="10.5"/>
        <rFont val="ＭＳ 明朝"/>
        <family val="1"/>
        <charset val="128"/>
      </rPr>
      <t>5</t>
    </r>
    <rPh sb="0" eb="1">
      <t>レイ</t>
    </rPh>
    <rPh sb="1" eb="2">
      <t>ワ</t>
    </rPh>
    <phoneticPr fontId="4"/>
  </si>
  <si>
    <r>
      <t>令和</t>
    </r>
    <r>
      <rPr>
        <sz val="10.5"/>
        <rFont val="ＭＳ 明朝"/>
        <family val="1"/>
        <charset val="128"/>
      </rPr>
      <t>6</t>
    </r>
    <rPh sb="0" eb="1">
      <t>レイ</t>
    </rPh>
    <rPh sb="1" eb="2">
      <t>ワ</t>
    </rPh>
    <phoneticPr fontId="4"/>
  </si>
  <si>
    <t>資料：市民部市民課</t>
    <phoneticPr fontId="4"/>
  </si>
  <si>
    <t>(2)　高齢者福祉センター利用状況</t>
    <rPh sb="4" eb="7">
      <t>コウレイシャ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</si>
  <si>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</si>
  <si>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登録者人数</t>
  </si>
  <si>
    <t>利用者人数</t>
    <rPh sb="2" eb="3">
      <t>シャ</t>
    </rPh>
    <rPh sb="3" eb="5">
      <t>ニンズウ</t>
    </rPh>
    <phoneticPr fontId="4"/>
  </si>
  <si>
    <t>男</t>
  </si>
  <si>
    <t>女</t>
  </si>
  <si>
    <t>計</t>
  </si>
  <si>
    <t>一日平均</t>
  </si>
  <si>
    <t>※ 新型コロナウイルス感染症の影響により令和2年2月27日から令和2年6月1日まで及び令和3年4月25日から令和3年5月11日ま</t>
    <rPh sb="2" eb="3">
      <t>シン</t>
    </rPh>
    <rPh sb="11" eb="14">
      <t>カンセンショウ</t>
    </rPh>
    <rPh sb="20" eb="22">
      <t>レイワ</t>
    </rPh>
    <rPh sb="23" eb="24">
      <t>ネン</t>
    </rPh>
    <rPh sb="25" eb="26">
      <t>ガツ</t>
    </rPh>
    <rPh sb="28" eb="29">
      <t>ニチ</t>
    </rPh>
    <rPh sb="31" eb="33">
      <t>レイワ</t>
    </rPh>
    <rPh sb="34" eb="35">
      <t>ネン</t>
    </rPh>
    <rPh sb="36" eb="37">
      <t>ガツ</t>
    </rPh>
    <rPh sb="38" eb="39">
      <t>ニチ</t>
    </rPh>
    <rPh sb="41" eb="42">
      <t>オヨ</t>
    </rPh>
    <phoneticPr fontId="4"/>
  </si>
  <si>
    <t>　 で臨時休館</t>
    <phoneticPr fontId="4"/>
  </si>
  <si>
    <t>資料:健康福祉部地域福祉課</t>
    <rPh sb="3" eb="5">
      <t>ケンコウ</t>
    </rPh>
    <rPh sb="5" eb="7">
      <t>フクシ</t>
    </rPh>
    <rPh sb="7" eb="8">
      <t>ブ</t>
    </rPh>
    <rPh sb="8" eb="10">
      <t>チイキ</t>
    </rPh>
    <rPh sb="10" eb="13">
      <t>フクシカ</t>
    </rPh>
    <phoneticPr fontId="4"/>
  </si>
  <si>
    <t>(3)　老人クラブの状況</t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</si>
  <si>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</si>
  <si>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4">
      <t>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</si>
  <si>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4">
      <t>ネン</t>
    </rPh>
    <rPh sb="4" eb="5">
      <t>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</si>
  <si>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4">
      <t>ネン</t>
    </rPh>
    <rPh sb="4" eb="5">
      <t>ド</t>
    </rPh>
    <phoneticPr fontId="4"/>
  </si>
  <si>
    <t>クラブ数</t>
  </si>
  <si>
    <r>
      <t>会員数</t>
    </r>
    <r>
      <rPr>
        <sz val="9"/>
        <rFont val="ＭＳ 明朝"/>
        <family val="1"/>
        <charset val="128"/>
      </rPr>
      <t>(人)</t>
    </r>
    <rPh sb="4" eb="5">
      <t>ヒト</t>
    </rPh>
    <phoneticPr fontId="4"/>
  </si>
  <si>
    <t>資料：健康福祉部高齢者支援課</t>
    <phoneticPr fontId="4"/>
  </si>
  <si>
    <t>(4)　給食サービスの状況</t>
    <rPh sb="4" eb="6">
      <t>キュウショク</t>
    </rPh>
    <phoneticPr fontId="11"/>
  </si>
  <si>
    <t>単位：食</t>
    <rPh sb="0" eb="2">
      <t>タンイ</t>
    </rPh>
    <rPh sb="3" eb="4">
      <t>ショク</t>
    </rPh>
    <phoneticPr fontId="4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</si>
  <si>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</si>
  <si>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rPh sb="0" eb="1">
      <t>レイ</t>
    </rPh>
    <rPh sb="1" eb="2">
      <t>ワ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</si>
  <si>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</si>
  <si>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</si>
  <si>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rPh sb="0" eb="2">
      <t>レイワ</t>
    </rPh>
    <rPh sb="3" eb="5">
      <t>ネンド</t>
    </rPh>
    <phoneticPr fontId="4"/>
  </si>
  <si>
    <t>ふれあい型</t>
    <rPh sb="4" eb="5">
      <t>ガタ</t>
    </rPh>
    <phoneticPr fontId="11"/>
  </si>
  <si>
    <t>会食型</t>
    <rPh sb="0" eb="2">
      <t>カイショク</t>
    </rPh>
    <rPh sb="2" eb="3">
      <t>ガタ</t>
    </rPh>
    <phoneticPr fontId="4"/>
  </si>
  <si>
    <t>注1)</t>
    <phoneticPr fontId="4"/>
  </si>
  <si>
    <t>　　 　-</t>
  </si>
  <si>
    <t>毎日型</t>
    <rPh sb="0" eb="2">
      <t>マイニチ</t>
    </rPh>
    <rPh sb="2" eb="3">
      <t>ガタ</t>
    </rPh>
    <phoneticPr fontId="4"/>
  </si>
  <si>
    <t>注2)</t>
    <phoneticPr fontId="4"/>
  </si>
  <si>
    <t>注1) 新型コロナウイルス感染症の影響により令和2年度から令和4年度は実施せず。</t>
    <rPh sb="0" eb="1">
      <t>チュウ</t>
    </rPh>
    <rPh sb="4" eb="6">
      <t>シンガタ</t>
    </rPh>
    <rPh sb="13" eb="16">
      <t>カンセンショウ</t>
    </rPh>
    <rPh sb="17" eb="19">
      <t>エイキョウ</t>
    </rPh>
    <rPh sb="22" eb="23">
      <t>レイ</t>
    </rPh>
    <rPh sb="23" eb="24">
      <t>ワ</t>
    </rPh>
    <rPh sb="25" eb="27">
      <t>ネンド</t>
    </rPh>
    <rPh sb="29" eb="31">
      <t>レイワ</t>
    </rPh>
    <rPh sb="32" eb="34">
      <t>ネンド</t>
    </rPh>
    <rPh sb="35" eb="37">
      <t>ジッシ</t>
    </rPh>
    <phoneticPr fontId="4"/>
  </si>
  <si>
    <t>　 　令和5年度は、令和4年度末で会食を実施するボランティア団体がなくなった</t>
    <phoneticPr fontId="4"/>
  </si>
  <si>
    <t>　　 ため、実績 なし。</t>
    <phoneticPr fontId="4"/>
  </si>
  <si>
    <t>注2) 令和3年1月から全市展開開始</t>
    <rPh sb="0" eb="1">
      <t>チュウ</t>
    </rPh>
    <rPh sb="4" eb="6">
      <t>レイワ</t>
    </rPh>
    <rPh sb="7" eb="8">
      <t>ネン</t>
    </rPh>
    <rPh sb="9" eb="10">
      <t>ガツ</t>
    </rPh>
    <rPh sb="12" eb="14">
      <t>ゼンシ</t>
    </rPh>
    <rPh sb="14" eb="16">
      <t>テンカイ</t>
    </rPh>
    <rPh sb="16" eb="18">
      <t>カイシ</t>
    </rPh>
    <phoneticPr fontId="4"/>
  </si>
  <si>
    <t>資料：健康福祉部高齢者支援課</t>
    <rPh sb="3" eb="5">
      <t>ケンコウ</t>
    </rPh>
    <rPh sb="5" eb="7">
      <t>フクシ</t>
    </rPh>
    <rPh sb="7" eb="8">
      <t>ブ</t>
    </rPh>
    <rPh sb="8" eb="11">
      <t>コウレイシャ</t>
    </rPh>
    <rPh sb="11" eb="13">
      <t>シエン</t>
    </rPh>
    <rPh sb="13" eb="14">
      <t>カ</t>
    </rPh>
    <phoneticPr fontId="11"/>
  </si>
  <si>
    <t>(1)　身体障がい者数</t>
    <phoneticPr fontId="4"/>
  </si>
  <si>
    <t xml:space="preserve">単位：人                                                                            </t>
    <phoneticPr fontId="4"/>
  </si>
  <si>
    <t>各年3月31日</t>
    <phoneticPr fontId="4"/>
  </si>
  <si>
    <t>視覚</t>
    <phoneticPr fontId="4"/>
  </si>
  <si>
    <t>聴覚</t>
    <phoneticPr fontId="4"/>
  </si>
  <si>
    <t>音声言語・
平衡・そしゃく</t>
    <rPh sb="0" eb="2">
      <t>オンセイ</t>
    </rPh>
    <rPh sb="2" eb="3">
      <t>ゲン</t>
    </rPh>
    <rPh sb="3" eb="4">
      <t>ゴ</t>
    </rPh>
    <rPh sb="6" eb="8">
      <t>ヘイコウ</t>
    </rPh>
    <phoneticPr fontId="4"/>
  </si>
  <si>
    <t>肢体</t>
    <phoneticPr fontId="4"/>
  </si>
  <si>
    <t>内部</t>
    <phoneticPr fontId="4"/>
  </si>
  <si>
    <t>18歳
未満</t>
    <rPh sb="2" eb="3">
      <t>サイ</t>
    </rPh>
    <phoneticPr fontId="4"/>
  </si>
  <si>
    <t>18歳
以上</t>
    <phoneticPr fontId="4"/>
  </si>
  <si>
    <t>18歳
未満</t>
    <phoneticPr fontId="4"/>
  </si>
  <si>
    <t>※ 障がい別の数値は、代表障がい（複数障がいのある場合の重い障がい）による。</t>
    <rPh sb="2" eb="3">
      <t>ショウ</t>
    </rPh>
    <phoneticPr fontId="4"/>
  </si>
  <si>
    <t>資料：健康福祉部障がい者支援課</t>
    <rPh sb="8" eb="9">
      <t>ショウ</t>
    </rPh>
    <rPh sb="11" eb="12">
      <t>シャ</t>
    </rPh>
    <rPh sb="12" eb="14">
      <t>シエン</t>
    </rPh>
    <phoneticPr fontId="4"/>
  </si>
  <si>
    <t>(2)　障がい等級別身体障がい者数</t>
    <phoneticPr fontId="4"/>
  </si>
  <si>
    <t xml:space="preserve">単位：人                                                                               </t>
    <phoneticPr fontId="4"/>
  </si>
  <si>
    <t>等級</t>
  </si>
  <si>
    <t xml:space="preserve">内部 </t>
    <phoneticPr fontId="4"/>
  </si>
  <si>
    <t>18歳
未満　</t>
    <rPh sb="4" eb="6">
      <t>ミマン</t>
    </rPh>
    <phoneticPr fontId="4"/>
  </si>
  <si>
    <t>18歳
以上</t>
    <rPh sb="4" eb="6">
      <t>イジョウ</t>
    </rPh>
    <phoneticPr fontId="4"/>
  </si>
  <si>
    <t>18歳
未満</t>
    <rPh sb="4" eb="6">
      <t>ミマン</t>
    </rPh>
    <phoneticPr fontId="4"/>
  </si>
  <si>
    <t>18歳
以上　</t>
    <rPh sb="4" eb="6">
      <t>イジョウ</t>
    </rPh>
    <phoneticPr fontId="4"/>
  </si>
  <si>
    <t>１級</t>
  </si>
  <si>
    <t>２級</t>
  </si>
  <si>
    <t>３級</t>
  </si>
  <si>
    <t>４級</t>
  </si>
  <si>
    <t>５級</t>
  </si>
  <si>
    <t>６級</t>
  </si>
  <si>
    <t>(3)　年齢別身体障がい者数</t>
    <phoneticPr fontId="4"/>
  </si>
  <si>
    <t xml:space="preserve">単位：人                                                                </t>
    <phoneticPr fontId="4"/>
  </si>
  <si>
    <t>総数</t>
    <rPh sb="1" eb="2">
      <t>スウ</t>
    </rPh>
    <phoneticPr fontId="4"/>
  </si>
  <si>
    <t>0～2歳</t>
  </si>
  <si>
    <t>3～5</t>
  </si>
  <si>
    <t>6～8</t>
  </si>
  <si>
    <t>9～11</t>
  </si>
  <si>
    <t>12～14</t>
    <phoneticPr fontId="4"/>
  </si>
  <si>
    <t>18～29</t>
  </si>
  <si>
    <t>30～39</t>
  </si>
  <si>
    <t>40～59</t>
  </si>
  <si>
    <t>60～64</t>
  </si>
  <si>
    <t>(4)　知的障がい者数</t>
    <phoneticPr fontId="4"/>
  </si>
  <si>
    <t xml:space="preserve">単位：人                                                                                    </t>
    <phoneticPr fontId="4"/>
  </si>
  <si>
    <t>１度</t>
    <phoneticPr fontId="4"/>
  </si>
  <si>
    <t>２度</t>
    <phoneticPr fontId="4"/>
  </si>
  <si>
    <t>３度</t>
    <phoneticPr fontId="4"/>
  </si>
  <si>
    <t>４度</t>
    <phoneticPr fontId="4"/>
  </si>
  <si>
    <t>(5)　年齢別知的障がい者数</t>
    <phoneticPr fontId="4"/>
  </si>
  <si>
    <t xml:space="preserve">単位：人                                                                  </t>
    <phoneticPr fontId="4"/>
  </si>
  <si>
    <t>0～2歳</t>
    <phoneticPr fontId="4"/>
  </si>
  <si>
    <t>12～14</t>
  </si>
  <si>
    <t>15～17</t>
  </si>
  <si>
    <t>18～19</t>
  </si>
  <si>
    <t>20～39</t>
  </si>
  <si>
    <t>(6)　精神障がい者数</t>
    <rPh sb="4" eb="6">
      <t>セイシン</t>
    </rPh>
    <phoneticPr fontId="4"/>
  </si>
  <si>
    <t>総数</t>
    <rPh sb="0" eb="2">
      <t>ソウスウ</t>
    </rPh>
    <phoneticPr fontId="4"/>
  </si>
  <si>
    <t>10歳未満</t>
    <rPh sb="2" eb="5">
      <t>サイミマン</t>
    </rPh>
    <phoneticPr fontId="4"/>
  </si>
  <si>
    <t>10～19歳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</si>
  <si>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</si>
  <si>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</si>
  <si>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</si>
  <si>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</si>
  <si>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</si>
  <si>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</si>
  <si>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t>※ 数値は基準日時点での手帳所持者数推計値</t>
    <rPh sb="2" eb="4">
      <t>スウチ</t>
    </rPh>
    <rPh sb="5" eb="7">
      <t>キジュン</t>
    </rPh>
    <rPh sb="7" eb="8">
      <t>ビ</t>
    </rPh>
    <rPh sb="8" eb="10">
      <t>ジテン</t>
    </rPh>
    <rPh sb="12" eb="14">
      <t>テチョウ</t>
    </rPh>
    <rPh sb="14" eb="17">
      <t>ショジシャ</t>
    </rPh>
    <rPh sb="17" eb="18">
      <t>スウ</t>
    </rPh>
    <rPh sb="18" eb="21">
      <t>スイケイチ</t>
    </rPh>
    <phoneticPr fontId="4"/>
  </si>
  <si>
    <t>資料：健康福祉部障がい者支援課</t>
    <phoneticPr fontId="4"/>
  </si>
  <si>
    <t>(8)　けやきのもり(生活介護)の利用状況</t>
  </si>
  <si>
    <t>令和5年度</t>
    <rPh sb="0" eb="1">
      <t>レイ</t>
    </rPh>
    <rPh sb="1" eb="2">
      <t>ワ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</si>
  <si>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</si>
  <si>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</si>
  <si>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</si>
  <si>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障がい別</t>
    <rPh sb="0" eb="1">
      <t>ショウ</t>
    </rPh>
    <rPh sb="3" eb="4">
      <t>ベツ</t>
    </rPh>
    <phoneticPr fontId="4"/>
  </si>
  <si>
    <t>知的障がい</t>
    <rPh sb="0" eb="2">
      <t>チテキ</t>
    </rPh>
    <rPh sb="2" eb="3">
      <t>ショウ</t>
    </rPh>
    <phoneticPr fontId="4"/>
  </si>
  <si>
    <t>身体障がい</t>
    <rPh sb="0" eb="2">
      <t>シンタイ</t>
    </rPh>
    <rPh sb="2" eb="3">
      <t>ショウ</t>
    </rPh>
    <phoneticPr fontId="4"/>
  </si>
  <si>
    <t>重複障がい</t>
    <rPh sb="0" eb="2">
      <t>ジュウフク</t>
    </rPh>
    <rPh sb="2" eb="3">
      <t>ショウ</t>
    </rPh>
    <phoneticPr fontId="4"/>
  </si>
  <si>
    <t>内部疾患</t>
    <rPh sb="0" eb="2">
      <t>ナイブ</t>
    </rPh>
    <rPh sb="2" eb="4">
      <t>シッカン</t>
    </rPh>
    <phoneticPr fontId="4"/>
  </si>
  <si>
    <t>その他</t>
    <rPh sb="2" eb="3">
      <t>タ</t>
    </rPh>
    <phoneticPr fontId="4"/>
  </si>
  <si>
    <t>年齢別</t>
    <rPh sb="0" eb="2">
      <t>ネンレイ</t>
    </rPh>
    <rPh sb="2" eb="3">
      <t>ベツ</t>
    </rPh>
    <phoneticPr fontId="4"/>
  </si>
  <si>
    <t>16～20歳</t>
    <rPh sb="5" eb="6">
      <t>サイ</t>
    </rPh>
    <phoneticPr fontId="4"/>
  </si>
  <si>
    <t>21～25歳</t>
    <rPh sb="5" eb="6">
      <t>サイ</t>
    </rPh>
    <phoneticPr fontId="4"/>
  </si>
  <si>
    <t>26～30歳</t>
    <rPh sb="5" eb="6">
      <t>サイ</t>
    </rPh>
    <phoneticPr fontId="4"/>
  </si>
  <si>
    <t>31～40歳</t>
    <rPh sb="5" eb="6">
      <t>サイ</t>
    </rPh>
    <phoneticPr fontId="4"/>
  </si>
  <si>
    <t>41歳以上</t>
    <rPh sb="2" eb="3">
      <t>サイ</t>
    </rPh>
    <rPh sb="3" eb="5">
      <t>イジョウ</t>
    </rPh>
    <phoneticPr fontId="4"/>
  </si>
  <si>
    <t xml:space="preserve">※ 年齢区分は令和5年4月1日を基準日とする年齢による。       </t>
    <rPh sb="7" eb="8">
      <t>レイ</t>
    </rPh>
    <rPh sb="8" eb="9">
      <t>ワ</t>
    </rPh>
    <rPh sb="22" eb="24">
      <t>ネンレイ</t>
    </rPh>
    <phoneticPr fontId="4"/>
  </si>
  <si>
    <t>資料：健康福祉部障がい者支援課</t>
    <rPh sb="5" eb="7">
      <t>フクシ</t>
    </rPh>
    <rPh sb="7" eb="8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1"/>
  </si>
  <si>
    <t>(7)　くるみ幼児園(児童発達支援)の利用状況</t>
    <rPh sb="7" eb="9">
      <t>ヨウジ</t>
    </rPh>
    <rPh sb="9" eb="10">
      <t>エン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</si>
  <si>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</si>
  <si>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知的障がい・身体障がい</t>
    <rPh sb="0" eb="2">
      <t>チテキ</t>
    </rPh>
    <rPh sb="2" eb="3">
      <t>ショウ</t>
    </rPh>
    <rPh sb="6" eb="8">
      <t>シンタイ</t>
    </rPh>
    <rPh sb="8" eb="9">
      <t>ショウ</t>
    </rPh>
    <phoneticPr fontId="4"/>
  </si>
  <si>
    <r>
      <t>ＡＳＤ</t>
    </r>
    <r>
      <rPr>
        <sz val="9"/>
        <color theme="1"/>
        <rFont val="ＭＳ 明朝"/>
        <family val="1"/>
        <charset val="128"/>
      </rPr>
      <t xml:space="preserve"> 注)</t>
    </r>
    <r>
      <rPr>
        <sz val="10.5"/>
        <color theme="1"/>
        <rFont val="ＭＳ 明朝"/>
        <family val="1"/>
        <charset val="128"/>
      </rPr>
      <t>・知的障がい</t>
    </r>
    <rPh sb="4" eb="5">
      <t>チュウ</t>
    </rPh>
    <rPh sb="7" eb="9">
      <t>チテキ</t>
    </rPh>
    <rPh sb="9" eb="10">
      <t>ショウ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</si>
  <si>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</si>
  <si>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</si>
  <si>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</si>
  <si>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</si>
  <si>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注) 自閉症スペクトラム障害（Autistic Spectrum Disorders）</t>
    <rPh sb="0" eb="1">
      <t>チュウ</t>
    </rPh>
    <rPh sb="3" eb="6">
      <t>ジヘイショウ</t>
    </rPh>
    <rPh sb="12" eb="14">
      <t>ショウガイ</t>
    </rPh>
    <phoneticPr fontId="4"/>
  </si>
  <si>
    <t>資料：子ども政策部子ども家庭課</t>
    <rPh sb="3" eb="4">
      <t>コ</t>
    </rPh>
    <rPh sb="6" eb="8">
      <t>セイサク</t>
    </rPh>
    <rPh sb="8" eb="9">
      <t>ブ</t>
    </rPh>
    <rPh sb="9" eb="10">
      <t>コ</t>
    </rPh>
    <rPh sb="12" eb="14">
      <t>カテイ</t>
    </rPh>
    <rPh sb="14" eb="15">
      <t>カ</t>
    </rPh>
    <phoneticPr fontId="11"/>
  </si>
  <si>
    <t>(1)　国民健康保険被保険者数</t>
  </si>
  <si>
    <t xml:space="preserve">総人口等(A) </t>
    <rPh sb="0" eb="1">
      <t>ソウ</t>
    </rPh>
    <rPh sb="1" eb="3">
      <t>ジンコウ</t>
    </rPh>
    <rPh sb="3" eb="4">
      <t>トウ</t>
    </rPh>
    <phoneticPr fontId="4"/>
  </si>
  <si>
    <t>国民健康保険(B)</t>
  </si>
  <si>
    <t>加入割合(B/A)</t>
  </si>
  <si>
    <t>１世帯あたり
被保険者数</t>
    <phoneticPr fontId="4"/>
  </si>
  <si>
    <t>世帯数</t>
  </si>
  <si>
    <t>人口</t>
    <phoneticPr fontId="4"/>
  </si>
  <si>
    <t>加入世帯数</t>
  </si>
  <si>
    <t>被保険者数</t>
  </si>
  <si>
    <t>加入世帯数</t>
    <rPh sb="0" eb="2">
      <t>カニュウ</t>
    </rPh>
    <phoneticPr fontId="4"/>
  </si>
  <si>
    <t>世帯</t>
    <phoneticPr fontId="4"/>
  </si>
  <si>
    <t>人</t>
    <rPh sb="0" eb="1">
      <t>ニン</t>
    </rPh>
    <phoneticPr fontId="4"/>
  </si>
  <si>
    <t>世帯</t>
    <rPh sb="0" eb="2">
      <t>セタイ</t>
    </rPh>
    <phoneticPr fontId="4"/>
  </si>
  <si>
    <t>％</t>
    <phoneticPr fontId="4"/>
  </si>
  <si>
    <r>
      <t xml:space="preserve">令和 </t>
    </r>
    <r>
      <rPr>
        <sz val="10.5"/>
        <rFont val="ＭＳ 明朝"/>
        <family val="1"/>
        <charset val="128"/>
      </rPr>
      <t>3</t>
    </r>
    <rPh sb="0" eb="1">
      <t>レイ</t>
    </rPh>
    <rPh sb="1" eb="2">
      <t>ワ</t>
    </rPh>
    <phoneticPr fontId="4"/>
  </si>
  <si>
    <r>
      <t xml:space="preserve">令和 </t>
    </r>
    <r>
      <rPr>
        <sz val="10.5"/>
        <rFont val="ＭＳ 明朝"/>
        <family val="1"/>
        <charset val="128"/>
      </rPr>
      <t>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</si>
  <si>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t xml:space="preserve">令和 </t>
    </r>
    <r>
      <rPr>
        <sz val="10.5"/>
        <rFont val="ＭＳ 明朝"/>
        <family val="1"/>
        <charset val="128"/>
      </rPr>
      <t>5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</si>
  <si>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t xml:space="preserve">令和 </t>
    </r>
    <r>
      <rPr>
        <sz val="10.5"/>
        <rFont val="ＭＳ 明朝"/>
        <family val="1"/>
        <charset val="128"/>
      </rPr>
      <t>6</t>
    </r>
    <rPh sb="0" eb="1">
      <t>レイ</t>
    </rPh>
    <rPh sb="1" eb="2">
      <t>ワ</t>
    </rPh>
    <phoneticPr fontId="4"/>
  </si>
  <si>
    <t>資料：市民部保険課</t>
    <phoneticPr fontId="4"/>
  </si>
  <si>
    <t>(2)　保険給付件数・給付額</t>
    <phoneticPr fontId="4"/>
  </si>
  <si>
    <t>単位：金額＝千円</t>
    <phoneticPr fontId="4"/>
  </si>
  <si>
    <t>区分</t>
  </si>
  <si>
    <t>療養給付費</t>
  </si>
  <si>
    <t>療養費</t>
  </si>
  <si>
    <t>高額療養費</t>
  </si>
  <si>
    <t>出産育児    一時金等</t>
    <phoneticPr fontId="4"/>
  </si>
  <si>
    <t>葬祭費</t>
  </si>
  <si>
    <r>
      <t xml:space="preserve">傷病手当金 </t>
    </r>
    <r>
      <rPr>
        <sz val="9"/>
        <rFont val="ＭＳ 明朝"/>
        <family val="1"/>
        <charset val="128"/>
      </rPr>
      <t>注)</t>
    </r>
    <rPh sb="0" eb="5">
      <t>ショウビョウテアテキン</t>
    </rPh>
    <rPh sb="6" eb="7">
      <t>チュウ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</si>
  <si>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</si>
  <si>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件数</t>
    <phoneticPr fontId="4"/>
  </si>
  <si>
    <t>給付額</t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</si>
  <si>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年度</t>
    </r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</si>
  <si>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年度</t>
    </r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</si>
  <si>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年度</t>
    </r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</si>
  <si>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5</t>
    </r>
    <r>
      <rPr>
        <sz val="10.5"/>
        <color theme="0"/>
        <rFont val="ＭＳ 明朝"/>
        <family val="1"/>
        <charset val="128"/>
      </rPr>
      <t>年度</t>
    </r>
    <phoneticPr fontId="4"/>
  </si>
  <si>
    <t>注) 新型コロナウイルス感染症対応により、令和2年1月から適用</t>
    <rPh sb="3" eb="5">
      <t>シンガタ</t>
    </rPh>
    <rPh sb="12" eb="15">
      <t>カンセンショウ</t>
    </rPh>
    <rPh sb="15" eb="17">
      <t>タイオウ</t>
    </rPh>
    <rPh sb="21" eb="22">
      <t>レイ</t>
    </rPh>
    <rPh sb="22" eb="23">
      <t>ワ</t>
    </rPh>
    <rPh sb="24" eb="25">
      <t>ネン</t>
    </rPh>
    <rPh sb="26" eb="27">
      <t>ガツ</t>
    </rPh>
    <rPh sb="29" eb="31">
      <t>テキヨウ</t>
    </rPh>
    <phoneticPr fontId="4"/>
  </si>
  <si>
    <t>区分</t>
    <rPh sb="1" eb="2">
      <t>ブン</t>
    </rPh>
    <phoneticPr fontId="4"/>
  </si>
  <si>
    <t>入院</t>
  </si>
  <si>
    <t>入院外</t>
  </si>
  <si>
    <t>歯科</t>
  </si>
  <si>
    <t>調剤</t>
  </si>
  <si>
    <t>一般被保険者</t>
    <rPh sb="2" eb="6">
      <t>ヒホケンシャ</t>
    </rPh>
    <phoneticPr fontId="4"/>
  </si>
  <si>
    <t>受診件数</t>
  </si>
  <si>
    <r>
      <t xml:space="preserve">受診率(％) </t>
    </r>
    <r>
      <rPr>
        <sz val="9"/>
        <rFont val="ＭＳ 明朝"/>
        <family val="1"/>
        <charset val="128"/>
      </rPr>
      <t>注)</t>
    </r>
    <rPh sb="7" eb="8">
      <t>チュウ</t>
    </rPh>
    <phoneticPr fontId="4"/>
  </si>
  <si>
    <t>退職被保険者等</t>
  </si>
  <si>
    <t>注) 被保険者100人当たりの受診件数（診療件数を年間平均被保険者数で除し、100を乗じて得た数値）</t>
    <rPh sb="0" eb="1">
      <t>チュウ</t>
    </rPh>
    <rPh sb="20" eb="22">
      <t>シンリョウ</t>
    </rPh>
    <phoneticPr fontId="4"/>
  </si>
  <si>
    <t>(4)　後期高齢者医療被保険者数</t>
    <rPh sb="4" eb="6">
      <t>コウキ</t>
    </rPh>
    <rPh sb="6" eb="9">
      <t>コウレイシャ</t>
    </rPh>
    <rPh sb="9" eb="11">
      <t>イリョウ</t>
    </rPh>
    <phoneticPr fontId="4"/>
  </si>
  <si>
    <t>人口(A)</t>
    <phoneticPr fontId="4"/>
  </si>
  <si>
    <t>被保険者数(B)</t>
    <phoneticPr fontId="4"/>
  </si>
  <si>
    <t>加入割合(B/A)</t>
    <phoneticPr fontId="4"/>
  </si>
  <si>
    <t>人</t>
    <phoneticPr fontId="4"/>
  </si>
  <si>
    <t>(3)　受診件数・受診率</t>
    <phoneticPr fontId="4"/>
  </si>
  <si>
    <t>(5)　国民年金被保険者数</t>
    <rPh sb="4" eb="6">
      <t>コクミン</t>
    </rPh>
    <rPh sb="6" eb="8">
      <t>ネンキン</t>
    </rPh>
    <phoneticPr fontId="4"/>
  </si>
  <si>
    <t>各年度3月31日</t>
    <rPh sb="0" eb="3">
      <t>カクネンド</t>
    </rPh>
    <rPh sb="4" eb="5">
      <t>ガツ</t>
    </rPh>
    <rPh sb="7" eb="8">
      <t>ニチ</t>
    </rPh>
    <phoneticPr fontId="4"/>
  </si>
  <si>
    <t>年度</t>
    <rPh sb="1" eb="2">
      <t>ド</t>
    </rPh>
    <phoneticPr fontId="4"/>
  </si>
  <si>
    <t>第１号
(A)</t>
    <phoneticPr fontId="4"/>
  </si>
  <si>
    <t>任意加入
(B)</t>
    <phoneticPr fontId="4"/>
  </si>
  <si>
    <t>合計
(A)+(B)</t>
    <phoneticPr fontId="4"/>
  </si>
  <si>
    <t>保険料免除</t>
    <phoneticPr fontId="4"/>
  </si>
  <si>
    <t>免除率(C)/(A)</t>
    <phoneticPr fontId="4"/>
  </si>
  <si>
    <t>(C)</t>
    <phoneticPr fontId="4"/>
  </si>
  <si>
    <t>人</t>
    <rPh sb="0" eb="1">
      <t>ヒト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</si>
  <si>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</si>
  <si>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3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</si>
  <si>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</si>
  <si>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5</t>
    </r>
    <rPh sb="0" eb="1">
      <t>レイ</t>
    </rPh>
    <rPh sb="1" eb="2">
      <t>ワ</t>
    </rPh>
    <phoneticPr fontId="4"/>
  </si>
  <si>
    <t>資料：市民部市民課</t>
    <rPh sb="0" eb="2">
      <t>シリョウ</t>
    </rPh>
    <rPh sb="3" eb="5">
      <t>シミン</t>
    </rPh>
    <rPh sb="5" eb="6">
      <t>ブ</t>
    </rPh>
    <rPh sb="6" eb="9">
      <t>シミンカ</t>
    </rPh>
    <phoneticPr fontId="4"/>
  </si>
  <si>
    <t>(6)　基礎年金受給権者数</t>
    <phoneticPr fontId="4"/>
  </si>
  <si>
    <t xml:space="preserve">単位：人                                                        </t>
    <rPh sb="0" eb="2">
      <t>タンイ</t>
    </rPh>
    <rPh sb="3" eb="4">
      <t>ヒト</t>
    </rPh>
    <phoneticPr fontId="4"/>
  </si>
  <si>
    <t>老齢給付(A)</t>
  </si>
  <si>
    <t>短期給付(B)</t>
    <rPh sb="0" eb="2">
      <t>タンキ</t>
    </rPh>
    <phoneticPr fontId="4"/>
  </si>
  <si>
    <t>老齢
基礎</t>
    <phoneticPr fontId="4"/>
  </si>
  <si>
    <t>老齢
年金</t>
    <rPh sb="3" eb="5">
      <t>ネンキン</t>
    </rPh>
    <phoneticPr fontId="4"/>
  </si>
  <si>
    <t>通算
老齢</t>
    <rPh sb="3" eb="5">
      <t>ロウレイ</t>
    </rPh>
    <phoneticPr fontId="4"/>
  </si>
  <si>
    <t>障害
基礎</t>
    <rPh sb="0" eb="2">
      <t>ショウガイ</t>
    </rPh>
    <rPh sb="3" eb="5">
      <t>キソ</t>
    </rPh>
    <phoneticPr fontId="4"/>
  </si>
  <si>
    <t>障害
年金</t>
    <rPh sb="0" eb="1">
      <t>サワ</t>
    </rPh>
    <rPh sb="1" eb="2">
      <t>ガイ</t>
    </rPh>
    <phoneticPr fontId="4"/>
  </si>
  <si>
    <t>遺族
基礎</t>
    <phoneticPr fontId="4"/>
  </si>
  <si>
    <t>母子</t>
    <rPh sb="0" eb="2">
      <t>ボシ</t>
    </rPh>
    <phoneticPr fontId="4"/>
  </si>
  <si>
    <t>寡婦</t>
    <rPh sb="0" eb="2">
      <t>カフ</t>
    </rPh>
    <phoneticPr fontId="4"/>
  </si>
  <si>
    <t>資料 ： 市民部市民課</t>
    <rPh sb="0" eb="2">
      <t>シリョウ</t>
    </rPh>
    <rPh sb="5" eb="7">
      <t>シミン</t>
    </rPh>
    <rPh sb="7" eb="8">
      <t>ブ</t>
    </rPh>
    <rPh sb="8" eb="11">
      <t>シミンカ</t>
    </rPh>
    <phoneticPr fontId="4"/>
  </si>
  <si>
    <t>(7)　老齢福祉年金（無拠出年金）受給権者数</t>
    <phoneticPr fontId="4"/>
  </si>
  <si>
    <t xml:space="preserve">単位：人                                      </t>
    <phoneticPr fontId="4"/>
  </si>
  <si>
    <t>全部支給</t>
  </si>
  <si>
    <t>一部支給</t>
  </si>
  <si>
    <t>停止</t>
  </si>
  <si>
    <t>　</t>
    <phoneticPr fontId="4"/>
  </si>
  <si>
    <t>資料：市民部市民課</t>
    <rPh sb="6" eb="8">
      <t>シミン</t>
    </rPh>
    <phoneticPr fontId="4"/>
  </si>
  <si>
    <t>(1)　第１号被保険者数</t>
    <rPh sb="4" eb="5">
      <t>ダイ</t>
    </rPh>
    <rPh sb="6" eb="7">
      <t>ゴウ</t>
    </rPh>
    <rPh sb="7" eb="11">
      <t>ヒホケンシャ</t>
    </rPh>
    <rPh sb="11" eb="12">
      <t>スウ</t>
    </rPh>
    <phoneticPr fontId="4"/>
  </si>
  <si>
    <t>各年3月31日</t>
    <rPh sb="0" eb="2">
      <t>カクネン</t>
    </rPh>
    <rPh sb="3" eb="4">
      <t>ガツ</t>
    </rPh>
    <rPh sb="6" eb="7">
      <t>ニチ</t>
    </rPh>
    <phoneticPr fontId="4"/>
  </si>
  <si>
    <t>65歳以上
75歳未満</t>
    <rPh sb="2" eb="5">
      <t>サイイジョウ</t>
    </rPh>
    <rPh sb="8" eb="11">
      <t>サイミマン</t>
    </rPh>
    <phoneticPr fontId="11"/>
  </si>
  <si>
    <t>75歳以上</t>
    <rPh sb="2" eb="5">
      <t>サイイジョウ</t>
    </rPh>
    <phoneticPr fontId="11"/>
  </si>
  <si>
    <t>うち外国人
被保険者</t>
    <rPh sb="2" eb="4">
      <t>ガイコク</t>
    </rPh>
    <rPh sb="4" eb="5">
      <t>ジン</t>
    </rPh>
    <rPh sb="6" eb="10">
      <t>ヒホケンシャ</t>
    </rPh>
    <phoneticPr fontId="11"/>
  </si>
  <si>
    <t>うち住所地特例
被保険者</t>
    <rPh sb="2" eb="4">
      <t>ジュウショ</t>
    </rPh>
    <rPh sb="4" eb="5">
      <t>チ</t>
    </rPh>
    <rPh sb="5" eb="7">
      <t>トクレイ</t>
    </rPh>
    <rPh sb="8" eb="12">
      <t>ヒホケンシャ</t>
    </rPh>
    <phoneticPr fontId="11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</si>
  <si>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color theme="1"/>
        <rFont val="ＭＳ 明朝"/>
        <family val="1"/>
        <charset val="128"/>
      </rPr>
      <t>3</t>
    </r>
    <rPh sb="0" eb="2">
      <t>レイワ</t>
    </rPh>
    <phoneticPr fontId="4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</si>
  <si>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rFont val="ＭＳ 明朝"/>
        <family val="1"/>
        <charset val="128"/>
      </rPr>
      <t>4</t>
    </r>
    <rPh sb="0" eb="2">
      <t>レイワ</t>
    </rPh>
    <phoneticPr fontId="4"/>
  </si>
  <si>
    <t>資料：健康福祉部介護保険課</t>
    <rPh sb="3" eb="5">
      <t>ケンコウ</t>
    </rPh>
    <rPh sb="5" eb="7">
      <t>フクシ</t>
    </rPh>
    <rPh sb="7" eb="8">
      <t>ブ</t>
    </rPh>
    <rPh sb="8" eb="10">
      <t>カイゴ</t>
    </rPh>
    <rPh sb="10" eb="12">
      <t>ホケン</t>
    </rPh>
    <rPh sb="12" eb="13">
      <t>カ</t>
    </rPh>
    <phoneticPr fontId="4"/>
  </si>
  <si>
    <t>(2)　審査判定結果状況</t>
    <rPh sb="4" eb="6">
      <t>シンサ</t>
    </rPh>
    <rPh sb="6" eb="8">
      <t>ハンテイ</t>
    </rPh>
    <phoneticPr fontId="4"/>
  </si>
  <si>
    <t>年度</t>
    <rPh sb="0" eb="2">
      <t>ネンド</t>
    </rPh>
    <phoneticPr fontId="4"/>
  </si>
  <si>
    <t>非該当</t>
  </si>
  <si>
    <t>要支援１</t>
    <rPh sb="0" eb="1">
      <t>ヨウ</t>
    </rPh>
    <rPh sb="1" eb="3">
      <t>シエン</t>
    </rPh>
    <phoneticPr fontId="4"/>
  </si>
  <si>
    <t>要支援２</t>
    <rPh sb="0" eb="3">
      <t>ヨウシエン</t>
    </rPh>
    <phoneticPr fontId="4"/>
  </si>
  <si>
    <t>要介護１</t>
    <phoneticPr fontId="4"/>
  </si>
  <si>
    <t>要介護２</t>
    <phoneticPr fontId="4"/>
  </si>
  <si>
    <t>要介護３</t>
    <phoneticPr fontId="4"/>
  </si>
  <si>
    <t>要介護４</t>
    <phoneticPr fontId="4"/>
  </si>
  <si>
    <t>要介護５</t>
    <phoneticPr fontId="4"/>
  </si>
  <si>
    <t>件数</t>
    <rPh sb="0" eb="2">
      <t>ケンスウ</t>
    </rPh>
    <phoneticPr fontId="4"/>
  </si>
  <si>
    <t>比率(％)</t>
    <rPh sb="0" eb="2">
      <t>ヒリツ</t>
    </rPh>
    <phoneticPr fontId="4"/>
  </si>
  <si>
    <t>資料：健康福祉部介護保険課</t>
    <rPh sb="0" eb="2">
      <t>シリョウ</t>
    </rPh>
    <rPh sb="3" eb="5">
      <t>ケンコウ</t>
    </rPh>
    <rPh sb="5" eb="7">
      <t>フクシ</t>
    </rPh>
    <rPh sb="7" eb="8">
      <t>ブ</t>
    </rPh>
    <rPh sb="8" eb="10">
      <t>カイゴ</t>
    </rPh>
    <rPh sb="10" eb="12">
      <t>ホケン</t>
    </rPh>
    <rPh sb="12" eb="13">
      <t>カ</t>
    </rPh>
    <phoneticPr fontId="4"/>
  </si>
  <si>
    <t>(3)　要介護(要支援)認定者数</t>
    <phoneticPr fontId="4"/>
  </si>
  <si>
    <t>要支援２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</si>
  <si>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</si>
  <si>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</si>
  <si>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</si>
  <si>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</si>
  <si>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</si>
  <si>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合計</t>
    <rPh sb="0" eb="2">
      <t>ゴウケイ</t>
    </rPh>
    <phoneticPr fontId="4"/>
  </si>
  <si>
    <t>第1号被保険者</t>
    <rPh sb="0" eb="1">
      <t>ダイ</t>
    </rPh>
    <rPh sb="2" eb="3">
      <t>ゴウ</t>
    </rPh>
    <rPh sb="3" eb="4">
      <t>ヒ</t>
    </rPh>
    <rPh sb="4" eb="7">
      <t>ホケンシャ</t>
    </rPh>
    <phoneticPr fontId="4"/>
  </si>
  <si>
    <t>第2号被保険者</t>
    <rPh sb="0" eb="1">
      <t>ダイ</t>
    </rPh>
    <rPh sb="2" eb="3">
      <t>ゴウ</t>
    </rPh>
    <rPh sb="3" eb="4">
      <t>ヒ</t>
    </rPh>
    <rPh sb="4" eb="7">
      <t>ホケンシャ</t>
    </rPh>
    <phoneticPr fontId="4"/>
  </si>
  <si>
    <t>(4)　保険給付支給状況</t>
    <rPh sb="4" eb="6">
      <t>ホケン</t>
    </rPh>
    <rPh sb="6" eb="8">
      <t>キュウフ</t>
    </rPh>
    <rPh sb="8" eb="10">
      <t>シキュウ</t>
    </rPh>
    <rPh sb="10" eb="12">
      <t>ジョウキョウ</t>
    </rPh>
    <phoneticPr fontId="11"/>
  </si>
  <si>
    <t>単位：件、円</t>
    <rPh sb="0" eb="2">
      <t>タンイ</t>
    </rPh>
    <rPh sb="3" eb="4">
      <t>ケン</t>
    </rPh>
    <rPh sb="5" eb="6">
      <t>エン</t>
    </rPh>
    <phoneticPr fontId="4"/>
  </si>
  <si>
    <t>在宅サービス</t>
    <rPh sb="0" eb="2">
      <t>ザイタク</t>
    </rPh>
    <phoneticPr fontId="11"/>
  </si>
  <si>
    <t>施設サービス</t>
    <rPh sb="0" eb="2">
      <t>シセツ</t>
    </rPh>
    <phoneticPr fontId="11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</si>
  <si>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11"/>
  </si>
  <si>
    <t>高額
介護サービス費</t>
    <rPh sb="0" eb="2">
      <t>コウガク</t>
    </rPh>
    <rPh sb="3" eb="5">
      <t>カイゴ</t>
    </rPh>
    <rPh sb="9" eb="10">
      <t>ヒ</t>
    </rPh>
    <phoneticPr fontId="11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</si>
  <si>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11"/>
  </si>
  <si>
    <t>審査支払
手数料</t>
    <rPh sb="0" eb="2">
      <t>シンサ</t>
    </rPh>
    <rPh sb="2" eb="4">
      <t>シハライ</t>
    </rPh>
    <rPh sb="5" eb="8">
      <t>テスウリョウ</t>
    </rPh>
    <phoneticPr fontId="11"/>
  </si>
  <si>
    <t>※ 審査支払手数料の件数は総数に含まない。</t>
    <rPh sb="2" eb="4">
      <t>シンサ</t>
    </rPh>
    <rPh sb="4" eb="6">
      <t>シハライ</t>
    </rPh>
    <rPh sb="6" eb="9">
      <t>テスウリョウ</t>
    </rPh>
    <rPh sb="10" eb="12">
      <t>ケンスウ</t>
    </rPh>
    <rPh sb="13" eb="15">
      <t>ソウスウ</t>
    </rPh>
    <rPh sb="16" eb="17">
      <t>フク</t>
    </rPh>
    <phoneticPr fontId="4"/>
  </si>
  <si>
    <t>(5)　介護予防・生活支援サービス事業（地域支援事業）の状況</t>
    <rPh sb="4" eb="6">
      <t>カイゴ</t>
    </rPh>
    <rPh sb="6" eb="8">
      <t>ヨボウ</t>
    </rPh>
    <rPh sb="9" eb="11">
      <t>セイカツ</t>
    </rPh>
    <rPh sb="11" eb="13">
      <t>シエン</t>
    </rPh>
    <rPh sb="17" eb="19">
      <t>ジギョウ</t>
    </rPh>
    <rPh sb="20" eb="22">
      <t>チイキ</t>
    </rPh>
    <rPh sb="22" eb="24">
      <t>シエン</t>
    </rPh>
    <rPh sb="24" eb="26">
      <t>ジギョウ</t>
    </rPh>
    <rPh sb="28" eb="30">
      <t>ジョウキョウ</t>
    </rPh>
    <phoneticPr fontId="11"/>
  </si>
  <si>
    <t>第1号訪問
事業</t>
    <rPh sb="0" eb="1">
      <t>ダイ</t>
    </rPh>
    <rPh sb="2" eb="3">
      <t>ゴウ</t>
    </rPh>
    <rPh sb="3" eb="5">
      <t>ホウモン</t>
    </rPh>
    <rPh sb="6" eb="8">
      <t>ジギョウ</t>
    </rPh>
    <phoneticPr fontId="4"/>
  </si>
  <si>
    <t>第1号通所
事業</t>
    <rPh sb="0" eb="1">
      <t>ダイ</t>
    </rPh>
    <rPh sb="2" eb="3">
      <t>ゴウ</t>
    </rPh>
    <rPh sb="3" eb="5">
      <t>ツウショ</t>
    </rPh>
    <rPh sb="6" eb="8">
      <t>ジギョウ</t>
    </rPh>
    <phoneticPr fontId="4"/>
  </si>
  <si>
    <t>第1号
介護予防
支援事業</t>
    <rPh sb="0" eb="1">
      <t>ダイ</t>
    </rPh>
    <rPh sb="2" eb="3">
      <t>ゴウ</t>
    </rPh>
    <rPh sb="4" eb="6">
      <t>カイゴ</t>
    </rPh>
    <rPh sb="6" eb="8">
      <t>ヨボウ</t>
    </rPh>
    <rPh sb="9" eb="11">
      <t>シエン</t>
    </rPh>
    <rPh sb="11" eb="13">
      <t>ジギョウ</t>
    </rPh>
    <phoneticPr fontId="4"/>
  </si>
  <si>
    <t>高額介護予
防サービス
費相当事業</t>
    <rPh sb="0" eb="2">
      <t>コウガク</t>
    </rPh>
    <rPh sb="2" eb="4">
      <t>カイゴ</t>
    </rPh>
    <rPh sb="4" eb="5">
      <t>ヨ</t>
    </rPh>
    <rPh sb="6" eb="7">
      <t>ボウ</t>
    </rPh>
    <rPh sb="12" eb="13">
      <t>ヒ</t>
    </rPh>
    <rPh sb="13" eb="15">
      <t>ソウトウ</t>
    </rPh>
    <rPh sb="15" eb="17">
      <t>ジギョウ</t>
    </rPh>
    <phoneticPr fontId="4"/>
  </si>
  <si>
    <t>高額医療合
算介護予防
サービス費
相当事業</t>
    <rPh sb="0" eb="2">
      <t>コウガク</t>
    </rPh>
    <rPh sb="2" eb="4">
      <t>イリョウ</t>
    </rPh>
    <rPh sb="4" eb="5">
      <t>ゴウ</t>
    </rPh>
    <rPh sb="6" eb="7">
      <t>ザン</t>
    </rPh>
    <rPh sb="7" eb="9">
      <t>カイゴ</t>
    </rPh>
    <rPh sb="9" eb="11">
      <t>ヨボウ</t>
    </rPh>
    <rPh sb="16" eb="17">
      <t>ヒ</t>
    </rPh>
    <rPh sb="18" eb="20">
      <t>ソウトウ</t>
    </rPh>
    <rPh sb="20" eb="22">
      <t>ジギョウ</t>
    </rPh>
    <phoneticPr fontId="4"/>
  </si>
  <si>
    <t>審査支払
手数料</t>
    <rPh sb="0" eb="2">
      <t>シンサ</t>
    </rPh>
    <rPh sb="2" eb="4">
      <t>シハライ</t>
    </rPh>
    <rPh sb="5" eb="8">
      <t>テスウリョウ</t>
    </rPh>
    <phoneticPr fontId="4"/>
  </si>
  <si>
    <t>金額</t>
    <rPh sb="0" eb="2">
      <t>キンガク</t>
    </rPh>
    <phoneticPr fontId="4"/>
  </si>
  <si>
    <t>１件当り平均金額</t>
    <rPh sb="1" eb="2">
      <t>ケン</t>
    </rPh>
    <rPh sb="2" eb="3">
      <t>アタ</t>
    </rPh>
    <rPh sb="4" eb="6">
      <t>ヘイキン</t>
    </rPh>
    <rPh sb="6" eb="8">
      <t>キンガク</t>
    </rPh>
    <phoneticPr fontId="4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</si>
  <si>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rFont val="ＭＳ 明朝"/>
        <family val="1"/>
        <charset val="128"/>
      </rPr>
      <t>2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</si>
  <si>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令和0</t>
    </r>
    <r>
      <rPr>
        <sz val="10.5"/>
        <rFont val="ＭＳ 明朝"/>
        <family val="1"/>
        <charset val="128"/>
      </rPr>
      <t>3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</si>
  <si>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令和0</t>
    </r>
    <r>
      <rPr>
        <sz val="10.5"/>
        <rFont val="ＭＳ 明朝"/>
        <family val="1"/>
        <charset val="128"/>
      </rPr>
      <t>4</t>
    </r>
    <rPh sb="0" eb="1">
      <t>レイ</t>
    </rPh>
    <rPh sb="1" eb="2">
      <t>ワ</t>
    </rPh>
    <phoneticPr fontId="4"/>
  </si>
  <si>
    <r>
      <t>令和0</t>
    </r>
    <r>
      <rPr>
        <sz val="10.5"/>
        <rFont val="ＭＳ 明朝"/>
        <family val="1"/>
        <charset val="128"/>
      </rPr>
      <t>5</t>
    </r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</si>
</sst>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&quot;平成&quot;##&quot;年&quot;"/>
    <numFmt numFmtId="178" formatCode="#,##0.0;[Red]\-#,##0.0"/>
    <numFmt numFmtId="179" formatCode="0.000%"/>
    <numFmt numFmtId="180" formatCode="#,##0.0"/>
    <numFmt numFmtId="181" formatCode="#,##0_ "/>
    <numFmt numFmtId="182" formatCode="#,##0_);[Red]\(#,##0\)"/>
    <numFmt numFmtId="183" formatCode="&quot;平成&quot;##"/>
    <numFmt numFmtId="184" formatCode="0.0%"/>
  </numFmts>
  <fonts count="5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38" fontId="13" fillId="0" borderId="0" applyFont="0" applyFill="0" applyBorder="0" applyAlignment="0" applyProtection="0"/>
    <xf numFmtId="0" fontId="3" fillId="0" borderId="0"/>
    <xf numFmtId="0" fontId="3" fillId="0" borderId="0"/>
    <xf numFmtId="0" fontId="21" fillId="0" borderId="0">
      <alignment vertical="center"/>
    </xf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</cellStyleXfs>
  <cellXfs count="656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horizontal="right" vertical="center"/>
    </xf>
    <xf numFmtId="38" fontId="8" fillId="0" borderId="0" xfId="1" applyFont="1" applyBorder="1"/>
    <xf numFmtId="38" fontId="8" fillId="0" borderId="0" xfId="1" applyFont="1" applyFill="1" applyBorder="1"/>
    <xf numFmtId="38" fontId="8" fillId="0" borderId="6" xfId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1" xfId="1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10" fillId="0" borderId="0" xfId="1" applyFont="1" applyFill="1" applyAlignment="1">
      <alignment vertical="center"/>
    </xf>
    <xf numFmtId="0" fontId="6" fillId="0" borderId="11" xfId="0" applyFont="1" applyBorder="1" applyAlignment="1">
      <alignment horizontal="justify" vertical="center"/>
    </xf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0" xfId="3" applyFont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8" fillId="0" borderId="5" xfId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177" fontId="8" fillId="0" borderId="22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 wrapText="1"/>
    </xf>
    <xf numFmtId="177" fontId="12" fillId="0" borderId="23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8" fontId="10" fillId="0" borderId="25" xfId="1" applyFont="1" applyBorder="1" applyAlignment="1">
      <alignment horizontal="right" vertical="center"/>
    </xf>
    <xf numFmtId="178" fontId="10" fillId="0" borderId="25" xfId="1" applyNumberFormat="1" applyFont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178" fontId="10" fillId="0" borderId="25" xfId="1" applyNumberFormat="1" applyFont="1" applyFill="1" applyBorder="1" applyAlignment="1">
      <alignment horizontal="right" vertical="center"/>
    </xf>
    <xf numFmtId="178" fontId="8" fillId="0" borderId="0" xfId="4" applyNumberFormat="1" applyFont="1" applyBorder="1" applyAlignment="1">
      <alignment vertical="center"/>
    </xf>
    <xf numFmtId="178" fontId="8" fillId="0" borderId="0" xfId="4" applyNumberFormat="1" applyFont="1" applyFill="1" applyBorder="1" applyAlignment="1">
      <alignment vertical="center"/>
    </xf>
    <xf numFmtId="179" fontId="0" fillId="0" borderId="0" xfId="2" applyNumberFormat="1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178" fontId="8" fillId="0" borderId="1" xfId="4" applyNumberFormat="1" applyFont="1" applyBorder="1" applyAlignment="1">
      <alignment horizontal="right" vertical="center"/>
    </xf>
    <xf numFmtId="178" fontId="8" fillId="0" borderId="1" xfId="4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5"/>
    <xf numFmtId="38" fontId="3" fillId="0" borderId="0" xfId="5" applyNumberFormat="1"/>
    <xf numFmtId="0" fontId="7" fillId="0" borderId="0" xfId="5" applyFont="1"/>
    <xf numFmtId="0" fontId="6" fillId="0" borderId="0" xfId="5" applyFont="1" applyAlignment="1">
      <alignment horizontal="right" vertical="center"/>
    </xf>
    <xf numFmtId="0" fontId="3" fillId="0" borderId="0" xfId="5" applyAlignment="1">
      <alignment vertical="center"/>
    </xf>
    <xf numFmtId="0" fontId="6" fillId="0" borderId="0" xfId="5" applyFont="1" applyAlignment="1">
      <alignment horizontal="justify" vertical="center"/>
    </xf>
    <xf numFmtId="0" fontId="6" fillId="0" borderId="0" xfId="5" applyFont="1" applyAlignment="1">
      <alignment horizontal="left" vertical="center"/>
    </xf>
    <xf numFmtId="0" fontId="9" fillId="0" borderId="0" xfId="5" applyFont="1"/>
    <xf numFmtId="38" fontId="8" fillId="0" borderId="1" xfId="6" applyFont="1" applyFill="1" applyBorder="1"/>
    <xf numFmtId="38" fontId="8" fillId="0" borderId="1" xfId="6" applyFont="1" applyBorder="1"/>
    <xf numFmtId="49" fontId="8" fillId="0" borderId="26" xfId="5" applyNumberFormat="1" applyFont="1" applyBorder="1" applyAlignment="1">
      <alignment horizontal="center" vertical="center"/>
    </xf>
    <xf numFmtId="38" fontId="8" fillId="0" borderId="0" xfId="6" applyFont="1" applyFill="1"/>
    <xf numFmtId="38" fontId="8" fillId="0" borderId="0" xfId="6" applyFont="1"/>
    <xf numFmtId="49" fontId="8" fillId="0" borderId="16" xfId="5" applyNumberFormat="1" applyFont="1" applyBorder="1" applyAlignment="1">
      <alignment horizontal="center" vertical="center"/>
    </xf>
    <xf numFmtId="3" fontId="8" fillId="0" borderId="0" xfId="5" applyNumberFormat="1" applyFont="1"/>
    <xf numFmtId="38" fontId="8" fillId="0" borderId="0" xfId="6" applyFont="1" applyFill="1" applyAlignment="1"/>
    <xf numFmtId="38" fontId="9" fillId="0" borderId="0" xfId="5" applyNumberFormat="1" applyFont="1"/>
    <xf numFmtId="0" fontId="8" fillId="0" borderId="27" xfId="5" applyFont="1" applyBorder="1" applyAlignment="1">
      <alignment horizontal="center" vertical="center"/>
    </xf>
    <xf numFmtId="176" fontId="8" fillId="0" borderId="0" xfId="5" applyNumberFormat="1" applyFont="1" applyAlignment="1">
      <alignment horizontal="right" vertical="center"/>
    </xf>
    <xf numFmtId="38" fontId="8" fillId="0" borderId="0" xfId="6" applyFont="1" applyFill="1" applyBorder="1" applyAlignment="1">
      <alignment horizontal="right" vertical="center"/>
    </xf>
    <xf numFmtId="0" fontId="8" fillId="0" borderId="4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3" fillId="0" borderId="0" xfId="7"/>
    <xf numFmtId="0" fontId="3" fillId="0" borderId="0" xfId="7" applyAlignment="1">
      <alignment vertical="center"/>
    </xf>
    <xf numFmtId="0" fontId="7" fillId="0" borderId="0" xfId="7" applyFont="1"/>
    <xf numFmtId="0" fontId="6" fillId="0" borderId="0" xfId="7" applyFont="1" applyAlignment="1">
      <alignment horizontal="right" vertical="center"/>
    </xf>
    <xf numFmtId="0" fontId="7" fillId="0" borderId="0" xfId="7" applyFont="1" applyAlignment="1">
      <alignment vertical="center"/>
    </xf>
    <xf numFmtId="0" fontId="6" fillId="0" borderId="0" xfId="7" applyFont="1" applyAlignment="1">
      <alignment vertical="center"/>
    </xf>
    <xf numFmtId="0" fontId="9" fillId="0" borderId="0" xfId="7" applyFont="1"/>
    <xf numFmtId="0" fontId="10" fillId="0" borderId="0" xfId="7" applyFont="1" applyAlignment="1">
      <alignment horizontal="center" wrapText="1"/>
    </xf>
    <xf numFmtId="38" fontId="8" fillId="0" borderId="1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0" fontId="8" fillId="0" borderId="26" xfId="7" applyFont="1" applyBorder="1" applyAlignment="1">
      <alignment horizontal="center" vertical="center"/>
    </xf>
    <xf numFmtId="0" fontId="8" fillId="0" borderId="1" xfId="7" applyFont="1" applyBorder="1" applyAlignment="1">
      <alignment horizontal="left" vertical="center"/>
    </xf>
    <xf numFmtId="38" fontId="8" fillId="0" borderId="0" xfId="4" applyFont="1" applyFill="1" applyBorder="1" applyAlignment="1">
      <alignment horizontal="right" vertical="center"/>
    </xf>
    <xf numFmtId="38" fontId="8" fillId="2" borderId="0" xfId="4" applyFont="1" applyFill="1" applyBorder="1" applyAlignment="1">
      <alignment horizontal="right" vertical="center"/>
    </xf>
    <xf numFmtId="38" fontId="10" fillId="0" borderId="0" xfId="4" applyFont="1" applyFill="1" applyAlignment="1">
      <alignment horizontal="right" vertical="center"/>
    </xf>
    <xf numFmtId="0" fontId="8" fillId="0" borderId="16" xfId="7" applyFont="1" applyBorder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9" fillId="2" borderId="0" xfId="7" applyFont="1" applyFill="1"/>
    <xf numFmtId="38" fontId="8" fillId="0" borderId="0" xfId="4" applyFont="1" applyFill="1" applyAlignment="1">
      <alignment horizontal="right" vertical="center"/>
    </xf>
    <xf numFmtId="38" fontId="8" fillId="2" borderId="0" xfId="4" applyFont="1" applyFill="1" applyAlignment="1">
      <alignment horizontal="right" vertical="center"/>
    </xf>
    <xf numFmtId="0" fontId="8" fillId="0" borderId="5" xfId="7" applyFont="1" applyBorder="1" applyAlignment="1">
      <alignment horizontal="center" vertical="center"/>
    </xf>
    <xf numFmtId="0" fontId="8" fillId="0" borderId="5" xfId="7" applyFont="1" applyBorder="1" applyAlignment="1">
      <alignment horizontal="left" vertical="center"/>
    </xf>
    <xf numFmtId="0" fontId="8" fillId="0" borderId="0" xfId="7" applyFont="1"/>
    <xf numFmtId="0" fontId="10" fillId="0" borderId="16" xfId="7" applyFont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58" fontId="17" fillId="0" borderId="0" xfId="7" applyNumberFormat="1" applyFont="1" applyAlignment="1">
      <alignment horizontal="right" vertical="center"/>
    </xf>
    <xf numFmtId="58" fontId="6" fillId="0" borderId="0" xfId="7" applyNumberFormat="1" applyFont="1" applyAlignment="1">
      <alignment horizontal="right" vertical="center"/>
    </xf>
    <xf numFmtId="0" fontId="6" fillId="0" borderId="0" xfId="7" applyFont="1" applyAlignment="1">
      <alignment horizontal="left" vertical="center"/>
    </xf>
    <xf numFmtId="0" fontId="3" fillId="0" borderId="0" xfId="8"/>
    <xf numFmtId="0" fontId="6" fillId="0" borderId="0" xfId="8" applyFont="1" applyAlignment="1">
      <alignment horizontal="right" vertical="center"/>
    </xf>
    <xf numFmtId="0" fontId="15" fillId="0" borderId="1" xfId="8" applyFont="1" applyBorder="1" applyAlignment="1">
      <alignment horizontal="right" vertical="center"/>
    </xf>
    <xf numFmtId="38" fontId="15" fillId="0" borderId="1" xfId="6" applyFont="1" applyFill="1" applyBorder="1" applyAlignment="1">
      <alignment vertical="center"/>
    </xf>
    <xf numFmtId="38" fontId="15" fillId="0" borderId="1" xfId="6" applyFont="1" applyFill="1" applyBorder="1" applyAlignment="1">
      <alignment horizontal="right" vertical="center"/>
    </xf>
    <xf numFmtId="38" fontId="18" fillId="0" borderId="8" xfId="6" applyFont="1" applyFill="1" applyBorder="1" applyAlignment="1">
      <alignment vertical="center"/>
    </xf>
    <xf numFmtId="0" fontId="12" fillId="0" borderId="1" xfId="7" applyFont="1" applyBorder="1" applyAlignment="1">
      <alignment vertical="center" wrapText="1"/>
    </xf>
    <xf numFmtId="0" fontId="15" fillId="0" borderId="0" xfId="8" applyFont="1" applyAlignment="1">
      <alignment horizontal="right" vertical="center"/>
    </xf>
    <xf numFmtId="38" fontId="15" fillId="0" borderId="0" xfId="6" applyFont="1" applyFill="1" applyBorder="1" applyAlignment="1">
      <alignment horizontal="right" vertical="center"/>
    </xf>
    <xf numFmtId="38" fontId="15" fillId="0" borderId="0" xfId="6" applyFont="1" applyFill="1" applyBorder="1" applyAlignment="1">
      <alignment vertical="center"/>
    </xf>
    <xf numFmtId="38" fontId="18" fillId="0" borderId="6" xfId="6" applyFont="1" applyFill="1" applyBorder="1" applyAlignment="1">
      <alignment vertical="center"/>
    </xf>
    <xf numFmtId="0" fontId="8" fillId="0" borderId="16" xfId="8" applyFont="1" applyBorder="1" applyAlignment="1">
      <alignment horizontal="center" vertical="center"/>
    </xf>
    <xf numFmtId="0" fontId="12" fillId="0" borderId="0" xfId="8" applyFont="1" applyAlignment="1">
      <alignment vertical="center" shrinkToFit="1"/>
    </xf>
    <xf numFmtId="0" fontId="3" fillId="0" borderId="0" xfId="8" applyAlignment="1">
      <alignment vertical="center"/>
    </xf>
    <xf numFmtId="0" fontId="8" fillId="0" borderId="0" xfId="8" applyFont="1" applyAlignment="1">
      <alignment horizontal="right" vertical="center"/>
    </xf>
    <xf numFmtId="38" fontId="8" fillId="0" borderId="0" xfId="6" applyFont="1" applyFill="1" applyBorder="1" applyAlignment="1">
      <alignment vertical="center"/>
    </xf>
    <xf numFmtId="38" fontId="10" fillId="0" borderId="6" xfId="6" applyFont="1" applyFill="1" applyBorder="1" applyAlignment="1">
      <alignment vertical="center"/>
    </xf>
    <xf numFmtId="0" fontId="3" fillId="2" borderId="0" xfId="8" applyFill="1" applyAlignment="1">
      <alignment vertical="center"/>
    </xf>
    <xf numFmtId="0" fontId="7" fillId="0" borderId="0" xfId="8" applyFont="1" applyAlignment="1">
      <alignment vertical="center"/>
    </xf>
    <xf numFmtId="0" fontId="6" fillId="0" borderId="0" xfId="8" applyFont="1" applyAlignment="1">
      <alignment horizontal="left" vertical="center"/>
    </xf>
    <xf numFmtId="0" fontId="9" fillId="0" borderId="0" xfId="8" applyFont="1" applyAlignment="1">
      <alignment vertical="center"/>
    </xf>
    <xf numFmtId="0" fontId="10" fillId="0" borderId="0" xfId="8" applyFont="1" applyAlignment="1">
      <alignment horizontal="center" vertical="center" wrapText="1"/>
    </xf>
    <xf numFmtId="38" fontId="18" fillId="0" borderId="6" xfId="6" applyFont="1" applyFill="1" applyBorder="1" applyAlignment="1">
      <alignment horizontal="right" vertical="center"/>
    </xf>
    <xf numFmtId="38" fontId="18" fillId="0" borderId="0" xfId="6" applyFont="1" applyFill="1" applyBorder="1" applyAlignment="1">
      <alignment horizontal="right" vertical="center"/>
    </xf>
    <xf numFmtId="0" fontId="10" fillId="0" borderId="29" xfId="8" applyFont="1" applyBorder="1" applyAlignment="1">
      <alignment horizontal="center" vertical="center"/>
    </xf>
    <xf numFmtId="0" fontId="9" fillId="0" borderId="0" xfId="8" applyFont="1"/>
    <xf numFmtId="0" fontId="10" fillId="0" borderId="0" xfId="8" applyFont="1" applyAlignment="1">
      <alignment horizontal="center" wrapText="1"/>
    </xf>
    <xf numFmtId="0" fontId="8" fillId="0" borderId="23" xfId="8" applyFont="1" applyBorder="1" applyAlignment="1">
      <alignment horizontal="center" vertical="center"/>
    </xf>
    <xf numFmtId="0" fontId="8" fillId="0" borderId="13" xfId="8" applyFont="1" applyBorder="1" applyAlignment="1">
      <alignment horizontal="center" vertical="center"/>
    </xf>
    <xf numFmtId="0" fontId="8" fillId="0" borderId="14" xfId="8" applyFont="1" applyBorder="1" applyAlignment="1">
      <alignment horizontal="center" vertical="center"/>
    </xf>
    <xf numFmtId="0" fontId="10" fillId="0" borderId="22" xfId="8" applyFont="1" applyBorder="1" applyAlignment="1">
      <alignment horizontal="center" vertical="center"/>
    </xf>
    <xf numFmtId="0" fontId="19" fillId="0" borderId="0" xfId="8" applyFont="1" applyAlignment="1">
      <alignment horizontal="center" vertical="center" wrapText="1"/>
    </xf>
    <xf numFmtId="58" fontId="6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0" fontId="21" fillId="0" borderId="0" xfId="9">
      <alignment vertical="center"/>
    </xf>
    <xf numFmtId="0" fontId="21" fillId="0" borderId="0" xfId="8" applyFont="1" applyAlignment="1">
      <alignment vertical="center"/>
    </xf>
    <xf numFmtId="0" fontId="7" fillId="0" borderId="11" xfId="8" applyFont="1" applyBorder="1" applyAlignment="1">
      <alignment vertical="center"/>
    </xf>
    <xf numFmtId="0" fontId="6" fillId="0" borderId="11" xfId="8" applyFont="1" applyBorder="1" applyAlignment="1">
      <alignment horizontal="left" vertical="center"/>
    </xf>
    <xf numFmtId="0" fontId="22" fillId="0" borderId="0" xfId="9" applyFont="1">
      <alignment vertical="center"/>
    </xf>
    <xf numFmtId="0" fontId="10" fillId="0" borderId="8" xfId="8" applyFont="1" applyBorder="1" applyAlignment="1">
      <alignment horizontal="right" vertical="center"/>
    </xf>
    <xf numFmtId="0" fontId="8" fillId="0" borderId="26" xfId="8" applyFont="1" applyBorder="1" applyAlignment="1">
      <alignment horizontal="center" vertical="center"/>
    </xf>
    <xf numFmtId="0" fontId="8" fillId="0" borderId="26" xfId="8" applyFont="1" applyBorder="1" applyAlignment="1">
      <alignment vertical="center" shrinkToFit="1"/>
    </xf>
    <xf numFmtId="0" fontId="10" fillId="0" borderId="6" xfId="8" applyFont="1" applyBorder="1" applyAlignment="1">
      <alignment horizontal="right" vertical="center"/>
    </xf>
    <xf numFmtId="55" fontId="8" fillId="0" borderId="16" xfId="8" applyNumberFormat="1" applyFont="1" applyBorder="1" applyAlignment="1">
      <alignment horizontal="center" vertical="center"/>
    </xf>
    <xf numFmtId="0" fontId="8" fillId="0" borderId="16" xfId="8" applyFont="1" applyBorder="1" applyAlignment="1">
      <alignment vertical="center" shrinkToFit="1"/>
    </xf>
    <xf numFmtId="0" fontId="8" fillId="0" borderId="21" xfId="8" applyFont="1" applyBorder="1" applyAlignment="1">
      <alignment vertical="center" shrinkToFit="1"/>
    </xf>
    <xf numFmtId="0" fontId="15" fillId="0" borderId="28" xfId="9" applyFont="1" applyBorder="1" applyAlignment="1">
      <alignment horizontal="center" vertical="center" wrapText="1"/>
    </xf>
    <xf numFmtId="0" fontId="8" fillId="0" borderId="27" xfId="8" applyFont="1" applyBorder="1" applyAlignment="1">
      <alignment vertical="center" shrinkToFit="1"/>
    </xf>
    <xf numFmtId="0" fontId="15" fillId="0" borderId="21" xfId="9" applyFont="1" applyBorder="1" applyAlignment="1">
      <alignment horizontal="center" vertical="center" wrapText="1"/>
    </xf>
    <xf numFmtId="0" fontId="10" fillId="0" borderId="31" xfId="8" applyFont="1" applyBorder="1" applyAlignment="1">
      <alignment horizontal="right" vertical="center"/>
    </xf>
    <xf numFmtId="0" fontId="8" fillId="0" borderId="16" xfId="8" applyFont="1" applyBorder="1" applyAlignment="1">
      <alignment horizontal="left" vertical="center"/>
    </xf>
    <xf numFmtId="0" fontId="6" fillId="0" borderId="0" xfId="8" applyFont="1" applyAlignment="1">
      <alignment horizontal="right"/>
    </xf>
    <xf numFmtId="0" fontId="6" fillId="0" borderId="0" xfId="8" applyFont="1"/>
    <xf numFmtId="0" fontId="6" fillId="0" borderId="0" xfId="8" applyFont="1" applyAlignment="1">
      <alignment horizontal="left"/>
    </xf>
    <xf numFmtId="0" fontId="21" fillId="0" borderId="0" xfId="8" applyFont="1"/>
    <xf numFmtId="0" fontId="13" fillId="0" borderId="0" xfId="8" applyFont="1"/>
    <xf numFmtId="0" fontId="24" fillId="0" borderId="0" xfId="8" applyFont="1"/>
    <xf numFmtId="0" fontId="8" fillId="0" borderId="1" xfId="8" applyFont="1" applyBorder="1" applyAlignment="1">
      <alignment horizontal="right" vertical="center"/>
    </xf>
    <xf numFmtId="0" fontId="8" fillId="0" borderId="7" xfId="8" applyFont="1" applyBorder="1" applyAlignment="1">
      <alignment vertical="center" shrinkToFit="1"/>
    </xf>
    <xf numFmtId="0" fontId="8" fillId="0" borderId="0" xfId="8" applyFont="1" applyAlignment="1">
      <alignment vertical="center" shrinkToFit="1"/>
    </xf>
    <xf numFmtId="0" fontId="8" fillId="0" borderId="0" xfId="8" applyFont="1" applyAlignment="1">
      <alignment vertical="center"/>
    </xf>
    <xf numFmtId="0" fontId="10" fillId="0" borderId="25" xfId="8" applyFont="1" applyBorder="1" applyAlignment="1">
      <alignment vertical="center"/>
    </xf>
    <xf numFmtId="0" fontId="10" fillId="0" borderId="25" xfId="8" applyFont="1" applyBorder="1" applyAlignment="1">
      <alignment horizontal="right" vertical="center"/>
    </xf>
    <xf numFmtId="0" fontId="10" fillId="0" borderId="21" xfId="8" applyFont="1" applyBorder="1" applyAlignment="1">
      <alignment horizontal="center" vertical="center"/>
    </xf>
    <xf numFmtId="0" fontId="3" fillId="0" borderId="0" xfId="10"/>
    <xf numFmtId="0" fontId="3" fillId="0" borderId="0" xfId="10" applyAlignment="1">
      <alignment horizontal="right"/>
    </xf>
    <xf numFmtId="0" fontId="6" fillId="0" borderId="0" xfId="10" applyFont="1" applyAlignment="1">
      <alignment horizontal="right" vertical="center"/>
    </xf>
    <xf numFmtId="0" fontId="3" fillId="0" borderId="0" xfId="10" applyAlignment="1">
      <alignment vertical="center"/>
    </xf>
    <xf numFmtId="0" fontId="3" fillId="0" borderId="0" xfId="10" applyAlignment="1">
      <alignment horizontal="right" vertical="center"/>
    </xf>
    <xf numFmtId="0" fontId="9" fillId="0" borderId="0" xfId="10" applyFont="1"/>
    <xf numFmtId="0" fontId="8" fillId="0" borderId="7" xfId="10" applyFont="1" applyBorder="1" applyAlignment="1">
      <alignment horizontal="right" vertical="center"/>
    </xf>
    <xf numFmtId="0" fontId="8" fillId="0" borderId="5" xfId="10" applyFont="1" applyBorder="1" applyAlignment="1">
      <alignment horizontal="right" vertical="center"/>
    </xf>
    <xf numFmtId="0" fontId="15" fillId="0" borderId="5" xfId="10" applyFont="1" applyBorder="1" applyAlignment="1">
      <alignment horizontal="right" vertical="center"/>
    </xf>
    <xf numFmtId="0" fontId="8" fillId="0" borderId="4" xfId="10" applyFont="1" applyBorder="1" applyAlignment="1">
      <alignment horizontal="center" vertical="center" wrapText="1"/>
    </xf>
    <xf numFmtId="0" fontId="8" fillId="0" borderId="20" xfId="10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  <xf numFmtId="0" fontId="7" fillId="0" borderId="0" xfId="10" applyFont="1" applyAlignment="1">
      <alignment vertical="center"/>
    </xf>
    <xf numFmtId="0" fontId="6" fillId="0" borderId="1" xfId="10" applyFont="1" applyBorder="1" applyAlignment="1">
      <alignment horizontal="right" vertical="center"/>
    </xf>
    <xf numFmtId="0" fontId="6" fillId="0" borderId="1" xfId="10" applyFont="1" applyBorder="1" applyAlignment="1">
      <alignment horizontal="justify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0" fontId="15" fillId="0" borderId="0" xfId="0" applyFont="1"/>
    <xf numFmtId="0" fontId="27" fillId="0" borderId="5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27" fillId="0" borderId="7" xfId="0" applyFont="1" applyBorder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0" fontId="22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8" fillId="0" borderId="0" xfId="0" applyFont="1"/>
    <xf numFmtId="0" fontId="7" fillId="0" borderId="0" xfId="0" applyFont="1" applyAlignment="1">
      <alignment horizontal="right"/>
    </xf>
    <xf numFmtId="0" fontId="5" fillId="0" borderId="0" xfId="10" applyFont="1"/>
    <xf numFmtId="0" fontId="5" fillId="0" borderId="0" xfId="10" applyFont="1" applyAlignment="1">
      <alignment horizontal="center"/>
    </xf>
    <xf numFmtId="0" fontId="12" fillId="0" borderId="4" xfId="10" applyFont="1" applyBorder="1" applyAlignment="1">
      <alignment horizontal="center" vertical="center" wrapText="1"/>
    </xf>
    <xf numFmtId="0" fontId="6" fillId="0" borderId="11" xfId="10" applyFont="1" applyBorder="1" applyAlignment="1">
      <alignment horizontal="right" vertical="center"/>
    </xf>
    <xf numFmtId="0" fontId="2" fillId="0" borderId="0" xfId="11">
      <alignment vertical="center"/>
    </xf>
    <xf numFmtId="0" fontId="29" fillId="0" borderId="0" xfId="12">
      <alignment vertical="center"/>
    </xf>
    <xf numFmtId="0" fontId="6" fillId="0" borderId="1" xfId="12" applyFont="1" applyBorder="1" applyAlignment="1">
      <alignment horizontal="left" vertical="center"/>
    </xf>
    <xf numFmtId="0" fontId="6" fillId="0" borderId="1" xfId="12" applyFont="1" applyBorder="1" applyAlignment="1">
      <alignment horizontal="right" vertical="center"/>
    </xf>
    <xf numFmtId="0" fontId="10" fillId="0" borderId="22" xfId="12" applyFont="1" applyBorder="1" applyAlignment="1">
      <alignment horizontal="center" vertical="center"/>
    </xf>
    <xf numFmtId="0" fontId="8" fillId="0" borderId="23" xfId="12" applyFont="1" applyBorder="1" applyAlignment="1">
      <alignment horizontal="center" vertical="center"/>
    </xf>
    <xf numFmtId="0" fontId="10" fillId="0" borderId="21" xfId="12" applyFont="1" applyBorder="1" applyAlignment="1">
      <alignment horizontal="center" vertical="center"/>
    </xf>
    <xf numFmtId="0" fontId="8" fillId="0" borderId="21" xfId="12" applyFont="1" applyBorder="1" applyAlignment="1">
      <alignment horizontal="center" vertical="center"/>
    </xf>
    <xf numFmtId="0" fontId="8" fillId="0" borderId="5" xfId="12" applyFont="1" applyBorder="1" applyAlignment="1">
      <alignment horizontal="right" vertical="center"/>
    </xf>
    <xf numFmtId="38" fontId="10" fillId="0" borderId="0" xfId="13" applyFont="1" applyBorder="1" applyAlignment="1">
      <alignment horizontal="right" vertical="center"/>
    </xf>
    <xf numFmtId="38" fontId="8" fillId="0" borderId="0" xfId="13" applyFont="1" applyBorder="1" applyAlignment="1">
      <alignment horizontal="right" vertical="center"/>
    </xf>
    <xf numFmtId="0" fontId="8" fillId="0" borderId="0" xfId="12" applyFont="1" applyAlignment="1">
      <alignment horizontal="right"/>
    </xf>
    <xf numFmtId="38" fontId="8" fillId="0" borderId="0" xfId="13" applyFont="1" applyFill="1" applyBorder="1" applyAlignment="1">
      <alignment horizontal="right"/>
    </xf>
    <xf numFmtId="0" fontId="8" fillId="0" borderId="7" xfId="12" applyFont="1" applyBorder="1" applyAlignment="1">
      <alignment horizontal="right" vertical="center"/>
    </xf>
    <xf numFmtId="38" fontId="10" fillId="0" borderId="1" xfId="13" applyFont="1" applyBorder="1" applyAlignment="1">
      <alignment horizontal="right" vertical="center"/>
    </xf>
    <xf numFmtId="38" fontId="8" fillId="0" borderId="1" xfId="13" applyFont="1" applyBorder="1" applyAlignment="1">
      <alignment horizontal="right" vertical="center"/>
    </xf>
    <xf numFmtId="0" fontId="8" fillId="0" borderId="1" xfId="12" applyFont="1" applyBorder="1" applyAlignment="1">
      <alignment horizontal="right"/>
    </xf>
    <xf numFmtId="38" fontId="8" fillId="0" borderId="1" xfId="13" applyFont="1" applyFill="1" applyBorder="1" applyAlignment="1">
      <alignment horizontal="right"/>
    </xf>
    <xf numFmtId="0" fontId="30" fillId="0" borderId="0" xfId="12" applyFont="1">
      <alignment vertical="center"/>
    </xf>
    <xf numFmtId="0" fontId="10" fillId="0" borderId="0" xfId="12" applyFont="1" applyAlignment="1">
      <alignment horizontal="right" vertical="center"/>
    </xf>
    <xf numFmtId="0" fontId="8" fillId="0" borderId="0" xfId="12" applyFont="1" applyAlignment="1">
      <alignment horizontal="right" vertical="center"/>
    </xf>
    <xf numFmtId="0" fontId="10" fillId="0" borderId="1" xfId="12" applyFont="1" applyBorder="1" applyAlignment="1">
      <alignment horizontal="right" vertical="center"/>
    </xf>
    <xf numFmtId="0" fontId="8" fillId="0" borderId="1" xfId="12" applyFont="1" applyBorder="1" applyAlignment="1">
      <alignment horizontal="right" vertical="center"/>
    </xf>
    <xf numFmtId="0" fontId="6" fillId="0" borderId="0" xfId="12" applyFont="1" applyAlignment="1">
      <alignment horizontal="left" vertical="center"/>
    </xf>
    <xf numFmtId="0" fontId="6" fillId="0" borderId="0" xfId="12" applyFont="1" applyAlignment="1">
      <alignment horizontal="right" vertical="center"/>
    </xf>
    <xf numFmtId="38" fontId="8" fillId="0" borderId="0" xfId="13" applyFont="1" applyFill="1" applyBorder="1" applyAlignment="1">
      <alignment horizontal="right" vertical="center"/>
    </xf>
    <xf numFmtId="38" fontId="8" fillId="0" borderId="1" xfId="13" applyFont="1" applyFill="1" applyBorder="1" applyAlignment="1">
      <alignment horizontal="right" vertical="center"/>
    </xf>
    <xf numFmtId="0" fontId="6" fillId="0" borderId="0" xfId="12" applyFont="1">
      <alignment vertical="center"/>
    </xf>
    <xf numFmtId="0" fontId="31" fillId="0" borderId="0" xfId="12" applyFont="1" applyAlignment="1">
      <alignment horizontal="right" vertical="center"/>
    </xf>
    <xf numFmtId="0" fontId="32" fillId="0" borderId="0" xfId="12" applyFont="1">
      <alignment vertical="center"/>
    </xf>
    <xf numFmtId="0" fontId="33" fillId="0" borderId="0" xfId="12" applyFont="1">
      <alignment vertical="center"/>
    </xf>
    <xf numFmtId="0" fontId="34" fillId="0" borderId="0" xfId="12" applyFont="1">
      <alignment vertical="center"/>
    </xf>
    <xf numFmtId="0" fontId="9" fillId="0" borderId="0" xfId="0" applyFont="1" applyAlignment="1">
      <alignment horizontal="center"/>
    </xf>
    <xf numFmtId="0" fontId="35" fillId="0" borderId="5" xfId="0" applyFont="1" applyBorder="1" applyAlignment="1">
      <alignment horizontal="right" vertical="center"/>
    </xf>
    <xf numFmtId="0" fontId="36" fillId="0" borderId="0" xfId="0" applyFont="1"/>
    <xf numFmtId="178" fontId="8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7" fillId="0" borderId="5" xfId="0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0" fontId="37" fillId="0" borderId="7" xfId="0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178" fontId="15" fillId="0" borderId="1" xfId="1" applyNumberFormat="1" applyFont="1" applyBorder="1" applyAlignment="1">
      <alignment horizontal="right" vertical="center"/>
    </xf>
    <xf numFmtId="0" fontId="6" fillId="0" borderId="0" xfId="0" applyFont="1"/>
    <xf numFmtId="0" fontId="35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38" fontId="15" fillId="0" borderId="0" xfId="4" applyFont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38" fontId="15" fillId="0" borderId="1" xfId="4" applyFont="1" applyBorder="1" applyAlignment="1">
      <alignment horizontal="right" vertical="center"/>
    </xf>
    <xf numFmtId="38" fontId="15" fillId="0" borderId="1" xfId="4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38" fontId="38" fillId="0" borderId="0" xfId="4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8" fillId="0" borderId="1" xfId="4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38" fontId="10" fillId="0" borderId="25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4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8" fillId="0" borderId="11" xfId="4" applyFont="1" applyBorder="1" applyAlignment="1">
      <alignment horizontal="right" vertical="center"/>
    </xf>
    <xf numFmtId="38" fontId="15" fillId="0" borderId="11" xfId="1" applyFont="1" applyBorder="1" applyAlignment="1">
      <alignment horizontal="right" vertical="center"/>
    </xf>
    <xf numFmtId="0" fontId="39" fillId="0" borderId="0" xfId="0" applyFont="1"/>
    <xf numFmtId="0" fontId="7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5" fillId="0" borderId="0" xfId="1" applyFont="1" applyFill="1" applyAlignment="1">
      <alignment horizontal="right"/>
    </xf>
    <xf numFmtId="38" fontId="15" fillId="0" borderId="0" xfId="1" applyFont="1" applyFill="1"/>
    <xf numFmtId="0" fontId="8" fillId="0" borderId="0" xfId="0" applyFont="1"/>
    <xf numFmtId="38" fontId="8" fillId="0" borderId="0" xfId="1" applyFont="1" applyFill="1" applyAlignment="1">
      <alignment horizontal="right"/>
    </xf>
    <xf numFmtId="38" fontId="8" fillId="0" borderId="0" xfId="1" applyFont="1" applyFill="1"/>
    <xf numFmtId="0" fontId="40" fillId="0" borderId="0" xfId="0" applyFont="1"/>
    <xf numFmtId="0" fontId="6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/>
    <xf numFmtId="38" fontId="18" fillId="0" borderId="6" xfId="1" applyFont="1" applyFill="1" applyBorder="1" applyAlignment="1">
      <alignment horizontal="right" vertical="center"/>
    </xf>
    <xf numFmtId="38" fontId="18" fillId="0" borderId="25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8" fontId="18" fillId="0" borderId="8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0" borderId="0" xfId="0" applyNumberFormat="1" applyFont="1"/>
    <xf numFmtId="3" fontId="15" fillId="0" borderId="0" xfId="0" applyNumberFormat="1" applyFont="1"/>
    <xf numFmtId="38" fontId="9" fillId="0" borderId="0" xfId="0" applyNumberFormat="1" applyFont="1"/>
    <xf numFmtId="3" fontId="15" fillId="0" borderId="1" xfId="0" applyNumberFormat="1" applyFont="1" applyBorder="1"/>
    <xf numFmtId="0" fontId="0" fillId="0" borderId="11" xfId="0" applyBorder="1"/>
    <xf numFmtId="0" fontId="17" fillId="0" borderId="11" xfId="0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38" fontId="18" fillId="0" borderId="0" xfId="1" applyFont="1" applyFill="1" applyBorder="1" applyAlignment="1">
      <alignment vertical="center"/>
    </xf>
    <xf numFmtId="38" fontId="18" fillId="0" borderId="0" xfId="0" applyNumberFormat="1" applyFont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18" fillId="0" borderId="6" xfId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38" fontId="18" fillId="0" borderId="1" xfId="0" applyNumberFormat="1" applyFont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8" fillId="0" borderId="7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41" fillId="0" borderId="0" xfId="0" applyFont="1"/>
    <xf numFmtId="0" fontId="7" fillId="0" borderId="1" xfId="0" applyFont="1" applyBorder="1"/>
    <xf numFmtId="0" fontId="8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0" xfId="14" applyFont="1" applyBorder="1" applyAlignment="1">
      <alignment horizontal="right" vertical="center"/>
    </xf>
    <xf numFmtId="38" fontId="10" fillId="0" borderId="0" xfId="14" applyFont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38" fontId="8" fillId="0" borderId="0" xfId="14" applyFont="1" applyBorder="1" applyAlignment="1">
      <alignment horizontal="right" vertical="center"/>
    </xf>
    <xf numFmtId="38" fontId="10" fillId="0" borderId="6" xfId="14" applyFont="1" applyBorder="1" applyAlignment="1">
      <alignment horizontal="right" vertical="center"/>
    </xf>
    <xf numFmtId="38" fontId="8" fillId="0" borderId="14" xfId="14" applyFont="1" applyBorder="1" applyAlignment="1">
      <alignment horizontal="right" vertical="center"/>
    </xf>
    <xf numFmtId="38" fontId="10" fillId="0" borderId="31" xfId="14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10" fillId="0" borderId="8" xfId="14" applyFont="1" applyBorder="1" applyAlignment="1">
      <alignment horizontal="right" vertical="center"/>
    </xf>
    <xf numFmtId="38" fontId="8" fillId="0" borderId="1" xfId="14" applyFont="1" applyBorder="1" applyAlignment="1">
      <alignment horizontal="right" vertical="center"/>
    </xf>
    <xf numFmtId="0" fontId="7" fillId="0" borderId="1" xfId="12" applyFont="1" applyBorder="1" applyAlignment="1"/>
    <xf numFmtId="0" fontId="8" fillId="0" borderId="34" xfId="12" applyFont="1" applyBorder="1" applyAlignment="1">
      <alignment horizontal="center" vertical="center"/>
    </xf>
    <xf numFmtId="0" fontId="10" fillId="0" borderId="34" xfId="12" applyFont="1" applyBorder="1" applyAlignment="1">
      <alignment horizontal="center" vertical="center"/>
    </xf>
    <xf numFmtId="0" fontId="8" fillId="0" borderId="13" xfId="12" applyFont="1" applyBorder="1" applyAlignment="1">
      <alignment horizontal="center" vertical="center"/>
    </xf>
    <xf numFmtId="0" fontId="18" fillId="0" borderId="16" xfId="12" applyFont="1" applyBorder="1" applyAlignment="1">
      <alignment horizontal="center" vertical="center"/>
    </xf>
    <xf numFmtId="0" fontId="15" fillId="0" borderId="16" xfId="12" applyFont="1" applyBorder="1" applyAlignment="1">
      <alignment horizontal="left" vertical="center" indent="1"/>
    </xf>
    <xf numFmtId="38" fontId="8" fillId="0" borderId="0" xfId="14" applyFont="1" applyAlignment="1">
      <alignment horizontal="right" vertical="center"/>
    </xf>
    <xf numFmtId="0" fontId="15" fillId="0" borderId="34" xfId="12" applyFont="1" applyBorder="1" applyAlignment="1">
      <alignment horizontal="left" vertical="center" indent="1"/>
    </xf>
    <xf numFmtId="38" fontId="10" fillId="0" borderId="13" xfId="14" applyFont="1" applyBorder="1" applyAlignment="1">
      <alignment horizontal="right" vertical="center"/>
    </xf>
    <xf numFmtId="0" fontId="18" fillId="0" borderId="27" xfId="12" applyFont="1" applyBorder="1" applyAlignment="1">
      <alignment horizontal="center" vertical="center"/>
    </xf>
    <xf numFmtId="0" fontId="42" fillId="0" borderId="0" xfId="12" applyFont="1">
      <alignment vertical="center"/>
    </xf>
    <xf numFmtId="49" fontId="15" fillId="0" borderId="16" xfId="12" applyNumberFormat="1" applyFont="1" applyBorder="1" applyAlignment="1">
      <alignment horizontal="left" vertical="center" indent="1"/>
    </xf>
    <xf numFmtId="0" fontId="29" fillId="0" borderId="11" xfId="12" applyBorder="1" applyAlignment="1"/>
    <xf numFmtId="0" fontId="29" fillId="0" borderId="0" xfId="12" applyAlignment="1"/>
    <xf numFmtId="0" fontId="22" fillId="0" borderId="0" xfId="12" applyFont="1">
      <alignment vertical="center"/>
    </xf>
    <xf numFmtId="0" fontId="43" fillId="0" borderId="0" xfId="12" applyFo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180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/>
    </xf>
    <xf numFmtId="181" fontId="9" fillId="0" borderId="0" xfId="0" applyNumberFormat="1" applyFont="1"/>
    <xf numFmtId="182" fontId="8" fillId="0" borderId="0" xfId="0" applyNumberFormat="1" applyFont="1"/>
    <xf numFmtId="38" fontId="8" fillId="0" borderId="0" xfId="0" applyNumberFormat="1" applyFont="1" applyAlignment="1">
      <alignment horizontal="right"/>
    </xf>
    <xf numFmtId="0" fontId="8" fillId="0" borderId="27" xfId="0" applyFont="1" applyBorder="1" applyAlignment="1">
      <alignment horizontal="center" vertical="center"/>
    </xf>
    <xf numFmtId="182" fontId="8" fillId="0" borderId="1" xfId="0" applyNumberFormat="1" applyFont="1" applyBorder="1"/>
    <xf numFmtId="38" fontId="8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0" fillId="0" borderId="0" xfId="0" applyNumberFormat="1"/>
    <xf numFmtId="38" fontId="10" fillId="0" borderId="25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44" fillId="0" borderId="0" xfId="1" applyFont="1" applyBorder="1"/>
    <xf numFmtId="0" fontId="8" fillId="0" borderId="36" xfId="0" applyFont="1" applyBorder="1" applyAlignment="1">
      <alignment horizontal="center" vertical="center"/>
    </xf>
    <xf numFmtId="178" fontId="10" fillId="0" borderId="1" xfId="1" applyNumberFormat="1" applyFont="1" applyBorder="1" applyAlignment="1">
      <alignment vertical="center"/>
    </xf>
    <xf numFmtId="178" fontId="8" fillId="0" borderId="1" xfId="1" applyNumberFormat="1" applyFont="1" applyBorder="1" applyAlignment="1">
      <alignment vertical="center"/>
    </xf>
    <xf numFmtId="178" fontId="44" fillId="0" borderId="0" xfId="1" applyNumberFormat="1" applyFont="1" applyBorder="1"/>
    <xf numFmtId="38" fontId="18" fillId="0" borderId="0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178" fontId="46" fillId="0" borderId="1" xfId="1" applyNumberFormat="1" applyFont="1" applyBorder="1" applyAlignment="1">
      <alignment vertical="center"/>
    </xf>
    <xf numFmtId="178" fontId="44" fillId="0" borderId="1" xfId="1" applyNumberFormat="1" applyFont="1" applyBorder="1" applyAlignment="1">
      <alignment vertical="center"/>
    </xf>
    <xf numFmtId="178" fontId="8" fillId="0" borderId="0" xfId="1" applyNumberFormat="1" applyFont="1" applyBorder="1"/>
    <xf numFmtId="0" fontId="0" fillId="0" borderId="11" xfId="0" applyBorder="1" applyAlignment="1">
      <alignment vertical="center"/>
    </xf>
    <xf numFmtId="0" fontId="47" fillId="0" borderId="0" xfId="0" applyFont="1"/>
    <xf numFmtId="0" fontId="7" fillId="0" borderId="1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top" wrapText="1"/>
    </xf>
    <xf numFmtId="0" fontId="15" fillId="0" borderId="5" xfId="0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76" fontId="8" fillId="0" borderId="0" xfId="15" applyNumberFormat="1" applyFont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6" fillId="0" borderId="11" xfId="0" applyFont="1" applyBorder="1"/>
    <xf numFmtId="0" fontId="7" fillId="0" borderId="11" xfId="0" applyFont="1" applyBorder="1"/>
    <xf numFmtId="0" fontId="6" fillId="0" borderId="1" xfId="0" applyFont="1" applyBorder="1" applyAlignment="1">
      <alignment vertical="center" wrapText="1"/>
    </xf>
    <xf numFmtId="38" fontId="10" fillId="0" borderId="0" xfId="0" applyNumberFormat="1" applyFont="1"/>
    <xf numFmtId="38" fontId="15" fillId="2" borderId="0" xfId="1" applyFont="1" applyFill="1" applyBorder="1" applyAlignment="1">
      <alignment horizontal="right" vertical="center"/>
    </xf>
    <xf numFmtId="38" fontId="18" fillId="2" borderId="0" xfId="0" applyNumberFormat="1" applyFont="1" applyFill="1"/>
    <xf numFmtId="38" fontId="15" fillId="2" borderId="1" xfId="1" applyFont="1" applyFill="1" applyBorder="1" applyAlignment="1">
      <alignment horizontal="right" vertical="center"/>
    </xf>
    <xf numFmtId="38" fontId="18" fillId="2" borderId="1" xfId="0" applyNumberFormat="1" applyFont="1" applyFill="1" applyBorder="1"/>
    <xf numFmtId="0" fontId="45" fillId="0" borderId="0" xfId="0" applyFont="1"/>
    <xf numFmtId="56" fontId="49" fillId="0" borderId="0" xfId="0" applyNumberFormat="1" applyFont="1"/>
    <xf numFmtId="0" fontId="49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38" fontId="18" fillId="0" borderId="6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8" fillId="0" borderId="0" xfId="1" applyFont="1" applyFill="1" applyBorder="1" applyAlignment="1">
      <alignment vertical="center"/>
    </xf>
    <xf numFmtId="183" fontId="8" fillId="0" borderId="21" xfId="0" applyNumberFormat="1" applyFont="1" applyBorder="1" applyAlignment="1">
      <alignment horizontal="center" vertical="center"/>
    </xf>
    <xf numFmtId="180" fontId="10" fillId="0" borderId="6" xfId="0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83" fontId="8" fillId="0" borderId="31" xfId="0" applyNumberFormat="1" applyFont="1" applyBorder="1" applyAlignment="1">
      <alignment horizontal="center" vertical="center"/>
    </xf>
    <xf numFmtId="183" fontId="8" fillId="0" borderId="36" xfId="0" applyNumberFormat="1" applyFont="1" applyBorder="1" applyAlignment="1">
      <alignment horizontal="center" vertical="center"/>
    </xf>
    <xf numFmtId="180" fontId="10" fillId="0" borderId="8" xfId="0" applyNumberFormat="1" applyFont="1" applyBorder="1" applyAlignment="1">
      <alignment horizontal="right" vertical="center"/>
    </xf>
    <xf numFmtId="178" fontId="8" fillId="0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distributed"/>
    </xf>
    <xf numFmtId="184" fontId="0" fillId="0" borderId="0" xfId="2" applyNumberFormat="1" applyFont="1" applyAlignment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0" fillId="0" borderId="13" xfId="0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0" fillId="0" borderId="8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7" fontId="8" fillId="0" borderId="16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3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38" fontId="6" fillId="0" borderId="0" xfId="1" applyFont="1" applyBorder="1" applyAlignment="1">
      <alignment horizontal="right" vertical="center"/>
    </xf>
    <xf numFmtId="0" fontId="48" fillId="0" borderId="20" xfId="0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38" fontId="48" fillId="0" borderId="0" xfId="1" applyFont="1" applyFill="1" applyBorder="1" applyAlignment="1">
      <alignment vertical="center"/>
    </xf>
    <xf numFmtId="38" fontId="48" fillId="0" borderId="6" xfId="1" applyFont="1" applyFill="1" applyBorder="1" applyAlignment="1">
      <alignment vertical="center"/>
    </xf>
    <xf numFmtId="38" fontId="48" fillId="0" borderId="8" xfId="1" applyFont="1" applyFill="1" applyBorder="1" applyAlignment="1">
      <alignment vertical="center"/>
    </xf>
    <xf numFmtId="38" fontId="15" fillId="0" borderId="1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8" fillId="0" borderId="24" xfId="5" applyFont="1" applyBorder="1" applyAlignment="1">
      <alignment horizontal="center" vertical="center" textRotation="255"/>
    </xf>
    <xf numFmtId="0" fontId="8" fillId="0" borderId="5" xfId="5" applyFont="1" applyBorder="1" applyAlignment="1">
      <alignment horizontal="center" vertical="center" textRotation="255"/>
    </xf>
    <xf numFmtId="0" fontId="8" fillId="0" borderId="7" xfId="5" applyFont="1" applyBorder="1" applyAlignment="1">
      <alignment horizontal="center" vertical="center" textRotation="255"/>
    </xf>
    <xf numFmtId="0" fontId="5" fillId="0" borderId="0" xfId="5" applyFont="1" applyAlignment="1">
      <alignment horizontal="center"/>
    </xf>
    <xf numFmtId="0" fontId="8" fillId="0" borderId="3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/>
    </xf>
    <xf numFmtId="0" fontId="5" fillId="0" borderId="0" xfId="7" applyFont="1" applyAlignment="1">
      <alignment horizontal="center"/>
    </xf>
    <xf numFmtId="0" fontId="8" fillId="0" borderId="9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0" fontId="8" fillId="0" borderId="12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8" fillId="0" borderId="4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58" fontId="6" fillId="0" borderId="1" xfId="7" applyNumberFormat="1" applyFont="1" applyBorder="1" applyAlignment="1">
      <alignment horizontal="right" vertical="center"/>
    </xf>
    <xf numFmtId="0" fontId="5" fillId="0" borderId="0" xfId="8" applyFont="1" applyAlignment="1">
      <alignment horizontal="center"/>
    </xf>
    <xf numFmtId="0" fontId="8" fillId="0" borderId="11" xfId="8" applyFont="1" applyBorder="1" applyAlignment="1">
      <alignment horizontal="center" vertical="center"/>
    </xf>
    <xf numFmtId="0" fontId="8" fillId="0" borderId="30" xfId="8" applyFont="1" applyBorder="1" applyAlignment="1">
      <alignment horizontal="center" vertical="center"/>
    </xf>
    <xf numFmtId="0" fontId="8" fillId="0" borderId="12" xfId="8" applyFont="1" applyBorder="1" applyAlignment="1">
      <alignment horizontal="center" vertical="center"/>
    </xf>
    <xf numFmtId="0" fontId="8" fillId="0" borderId="18" xfId="8" applyFont="1" applyBorder="1" applyAlignment="1">
      <alignment horizontal="center" vertical="center"/>
    </xf>
    <xf numFmtId="0" fontId="8" fillId="0" borderId="4" xfId="8" applyFont="1" applyBorder="1" applyAlignment="1">
      <alignment horizontal="center" vertical="center"/>
    </xf>
    <xf numFmtId="0" fontId="8" fillId="0" borderId="3" xfId="8" applyFont="1" applyBorder="1" applyAlignment="1">
      <alignment horizontal="center" vertical="center"/>
    </xf>
    <xf numFmtId="58" fontId="6" fillId="0" borderId="1" xfId="8" applyNumberFormat="1" applyFont="1" applyBorder="1" applyAlignment="1">
      <alignment horizontal="right" vertical="center"/>
    </xf>
    <xf numFmtId="0" fontId="8" fillId="0" borderId="0" xfId="8" applyFont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10" fillId="0" borderId="15" xfId="8" applyFont="1" applyBorder="1" applyAlignment="1">
      <alignment horizontal="center" vertical="center"/>
    </xf>
    <xf numFmtId="0" fontId="10" fillId="0" borderId="25" xfId="8" applyFont="1" applyBorder="1" applyAlignment="1">
      <alignment horizontal="center" vertical="center"/>
    </xf>
    <xf numFmtId="0" fontId="15" fillId="0" borderId="28" xfId="9" applyFont="1" applyBorder="1" applyAlignment="1">
      <alignment horizontal="center" vertical="center" wrapText="1"/>
    </xf>
    <xf numFmtId="0" fontId="15" fillId="0" borderId="22" xfId="9" applyFont="1" applyBorder="1" applyAlignment="1">
      <alignment horizontal="center" vertical="center" wrapText="1"/>
    </xf>
    <xf numFmtId="0" fontId="15" fillId="0" borderId="25" xfId="9" applyFont="1" applyBorder="1" applyAlignment="1">
      <alignment horizontal="center" vertical="center" wrapText="1"/>
    </xf>
    <xf numFmtId="0" fontId="15" fillId="0" borderId="24" xfId="9" applyFont="1" applyBorder="1" applyAlignment="1">
      <alignment horizontal="center" vertical="center" wrapText="1"/>
    </xf>
    <xf numFmtId="0" fontId="15" fillId="0" borderId="0" xfId="9" applyFont="1" applyAlignment="1">
      <alignment horizontal="center" vertical="center" wrapText="1"/>
    </xf>
    <xf numFmtId="0" fontId="15" fillId="0" borderId="5" xfId="9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15" fillId="0" borderId="7" xfId="9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/>
    </xf>
    <xf numFmtId="0" fontId="15" fillId="0" borderId="11" xfId="9" applyFont="1" applyBorder="1" applyAlignment="1">
      <alignment horizontal="center" vertical="center"/>
    </xf>
    <xf numFmtId="0" fontId="15" fillId="0" borderId="9" xfId="9" applyFont="1" applyBorder="1" applyAlignment="1">
      <alignment horizontal="center" vertical="center"/>
    </xf>
    <xf numFmtId="0" fontId="15" fillId="0" borderId="14" xfId="9" applyFont="1" applyBorder="1" applyAlignment="1">
      <alignment horizontal="center" vertical="center"/>
    </xf>
    <xf numFmtId="0" fontId="15" fillId="0" borderId="15" xfId="9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0" fontId="8" fillId="0" borderId="17" xfId="8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6" fillId="0" borderId="1" xfId="10" applyFont="1" applyBorder="1" applyAlignment="1">
      <alignment horizontal="justify" vertical="center"/>
    </xf>
    <xf numFmtId="0" fontId="6" fillId="0" borderId="0" xfId="10" applyFont="1" applyAlignment="1">
      <alignment horizontal="right" vertical="center"/>
    </xf>
    <xf numFmtId="0" fontId="5" fillId="0" borderId="0" xfId="10" applyFont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8" fillId="0" borderId="2" xfId="12" applyFont="1" applyBorder="1" applyAlignment="1">
      <alignment horizontal="center" vertical="center"/>
    </xf>
    <xf numFmtId="0" fontId="8" fillId="0" borderId="22" xfId="12" applyFont="1" applyBorder="1" applyAlignment="1">
      <alignment horizontal="center" vertical="center"/>
    </xf>
    <xf numFmtId="0" fontId="8" fillId="0" borderId="20" xfId="12" applyFont="1" applyBorder="1" applyAlignment="1">
      <alignment horizontal="center" vertical="center"/>
    </xf>
    <xf numFmtId="0" fontId="8" fillId="0" borderId="20" xfId="12" applyFont="1" applyBorder="1" applyAlignment="1">
      <alignment horizontal="center" vertical="center" wrapText="1"/>
    </xf>
    <xf numFmtId="0" fontId="8" fillId="0" borderId="4" xfId="12" applyFont="1" applyBorder="1" applyAlignment="1">
      <alignment horizontal="center" vertical="center" wrapText="1"/>
    </xf>
    <xf numFmtId="0" fontId="8" fillId="0" borderId="15" xfId="12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  <xf numFmtId="0" fontId="10" fillId="0" borderId="28" xfId="12" applyFont="1" applyBorder="1" applyAlignment="1">
      <alignment horizontal="center" vertical="center"/>
    </xf>
    <xf numFmtId="0" fontId="10" fillId="0" borderId="22" xfId="12" applyFont="1" applyBorder="1" applyAlignment="1">
      <alignment horizontal="center" vertical="center"/>
    </xf>
    <xf numFmtId="0" fontId="8" fillId="0" borderId="23" xfId="12" applyFont="1" applyBorder="1" applyAlignment="1">
      <alignment horizontal="center" vertical="center"/>
    </xf>
    <xf numFmtId="0" fontId="8" fillId="0" borderId="28" xfId="12" applyFont="1" applyBorder="1" applyAlignment="1">
      <alignment horizontal="center" vertical="center"/>
    </xf>
    <xf numFmtId="0" fontId="8" fillId="0" borderId="11" xfId="12" applyFont="1" applyBorder="1" applyAlignment="1">
      <alignment horizontal="center" vertical="center" wrapText="1"/>
    </xf>
    <xf numFmtId="0" fontId="8" fillId="0" borderId="21" xfId="12" applyFont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/>
    </xf>
    <xf numFmtId="0" fontId="8" fillId="0" borderId="34" xfId="12" applyFont="1" applyBorder="1" applyAlignment="1">
      <alignment horizontal="center" vertical="center"/>
    </xf>
    <xf numFmtId="0" fontId="8" fillId="0" borderId="24" xfId="12" applyFont="1" applyBorder="1" applyAlignment="1">
      <alignment horizontal="center" vertical="center" textRotation="255"/>
    </xf>
    <xf numFmtId="0" fontId="8" fillId="0" borderId="5" xfId="12" applyFont="1" applyBorder="1" applyAlignment="1">
      <alignment horizontal="center" vertical="center" textRotation="255"/>
    </xf>
    <xf numFmtId="0" fontId="8" fillId="0" borderId="15" xfId="12" applyFont="1" applyBorder="1" applyAlignment="1">
      <alignment horizontal="center" vertical="center" textRotation="255"/>
    </xf>
    <xf numFmtId="0" fontId="8" fillId="0" borderId="7" xfId="12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48" fillId="0" borderId="6" xfId="0" applyFont="1" applyBorder="1"/>
    <xf numFmtId="0" fontId="48" fillId="0" borderId="13" xfId="0" applyFont="1" applyBorder="1"/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</cellXfs>
  <cellStyles count="16">
    <cellStyle name="パーセント" xfId="2" builtinId="5"/>
    <cellStyle name="パーセント 2" xfId="15" xr:uid="{57050296-63FC-4605-86D8-D7554E02F130}"/>
    <cellStyle name="桁区切り" xfId="1" builtinId="6"/>
    <cellStyle name="桁区切り 2" xfId="4" xr:uid="{7ED2FE1B-2D54-4220-8870-1E0BC6F69526}"/>
    <cellStyle name="桁区切り 3" xfId="6" xr:uid="{D7C0D70C-605D-43AC-BD09-D07D3C3F6D20}"/>
    <cellStyle name="桁区切り 3 2" xfId="14" xr:uid="{16399E4C-5946-4BBD-B031-7CF38E84920B}"/>
    <cellStyle name="桁区切り 4" xfId="13" xr:uid="{AFDFE3AF-2A55-4A43-87DD-F08FA46B6C8B}"/>
    <cellStyle name="標準" xfId="0" builtinId="0"/>
    <cellStyle name="標準 2" xfId="9" xr:uid="{C4A399B2-C5E7-4A20-AD8C-B371001F4F67}"/>
    <cellStyle name="標準 3" xfId="3" xr:uid="{09C030EE-E7BB-478F-9C43-47B3C9AE04BA}"/>
    <cellStyle name="標準 3 2" xfId="11" xr:uid="{5E9EC70D-FA97-4838-9E31-C4233A80209F}"/>
    <cellStyle name="標準 4" xfId="12" xr:uid="{CFDBBE3A-A1EB-4C0E-812D-0E9B209474FA}"/>
    <cellStyle name="標準_児童福祉(1)_児童人口" xfId="5" xr:uid="{B1C53BDC-62FC-4F26-9652-CDFFCD263776}"/>
    <cellStyle name="標準_児童福祉(2)_市立保育園設置状況" xfId="7" xr:uid="{E98F66D8-7D2A-401B-AF64-8A73692F11ED}"/>
    <cellStyle name="標準_児童福祉(3)_私立保育園設置状況" xfId="8" xr:uid="{3B210B4F-ECB2-451E-9E7E-73EC0138D316}"/>
    <cellStyle name="標準_児童福祉(5)_就学前児童人口-待機児童数" xfId="10" xr:uid="{E0241E30-8BCD-4470-BC37-2D18EC430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120650</xdr:rowOff>
    </xdr:from>
    <xdr:to>
      <xdr:col>6</xdr:col>
      <xdr:colOff>63500</xdr:colOff>
      <xdr:row>4</xdr:row>
      <xdr:rowOff>120650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CEE9524-8145-4812-A373-D1FF482D8C70}"/>
            </a:ext>
          </a:extLst>
        </xdr:cNvPr>
        <xdr:cNvCxnSpPr>
          <a:cxnSpLocks noChangeShapeType="1"/>
        </xdr:cNvCxnSpPr>
      </xdr:nvCxnSpPr>
      <xdr:spPr bwMode="auto">
        <a:xfrm flipH="1">
          <a:off x="3092450" y="781050"/>
          <a:ext cx="6286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44450</xdr:colOff>
      <xdr:row>4</xdr:row>
      <xdr:rowOff>114300</xdr:rowOff>
    </xdr:from>
    <xdr:to>
      <xdr:col>7</xdr:col>
      <xdr:colOff>546100</xdr:colOff>
      <xdr:row>4</xdr:row>
      <xdr:rowOff>114300</xdr:rowOff>
    </xdr:to>
    <xdr:cxnSp macro="">
      <xdr:nvCxnSpPr>
        <xdr:cNvPr id="5" name="直線矢印コネクタ 16">
          <a:extLst>
            <a:ext uri="{FF2B5EF4-FFF2-40B4-BE49-F238E27FC236}">
              <a16:creationId xmlns:a16="http://schemas.microsoft.com/office/drawing/2014/main" id="{9AD6DC8C-7518-4BBA-80E4-5E8B7CC28087}"/>
            </a:ext>
          </a:extLst>
        </xdr:cNvPr>
        <xdr:cNvCxnSpPr>
          <a:cxnSpLocks noChangeShapeType="1"/>
        </xdr:cNvCxnSpPr>
      </xdr:nvCxnSpPr>
      <xdr:spPr bwMode="auto">
        <a:xfrm>
          <a:off x="4311650" y="774700"/>
          <a:ext cx="5016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25400</xdr:colOff>
      <xdr:row>7</xdr:row>
      <xdr:rowOff>95250</xdr:rowOff>
    </xdr:from>
    <xdr:to>
      <xdr:col>6</xdr:col>
      <xdr:colOff>120650</xdr:colOff>
      <xdr:row>7</xdr:row>
      <xdr:rowOff>95250</xdr:rowOff>
    </xdr:to>
    <xdr:cxnSp macro="">
      <xdr:nvCxnSpPr>
        <xdr:cNvPr id="6" name="直線矢印コネクタ 14">
          <a:extLst>
            <a:ext uri="{FF2B5EF4-FFF2-40B4-BE49-F238E27FC236}">
              <a16:creationId xmlns:a16="http://schemas.microsoft.com/office/drawing/2014/main" id="{71B1C80F-13F0-4731-B3F7-A0998519374C}"/>
            </a:ext>
          </a:extLst>
        </xdr:cNvPr>
        <xdr:cNvCxnSpPr>
          <a:cxnSpLocks noChangeShapeType="1"/>
        </xdr:cNvCxnSpPr>
      </xdr:nvCxnSpPr>
      <xdr:spPr bwMode="auto">
        <a:xfrm flipH="1">
          <a:off x="3073400" y="1250950"/>
          <a:ext cx="7048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31750</xdr:colOff>
      <xdr:row>11</xdr:row>
      <xdr:rowOff>82550</xdr:rowOff>
    </xdr:from>
    <xdr:to>
      <xdr:col>6</xdr:col>
      <xdr:colOff>139700</xdr:colOff>
      <xdr:row>11</xdr:row>
      <xdr:rowOff>82550</xdr:rowOff>
    </xdr:to>
    <xdr:cxnSp macro="">
      <xdr:nvCxnSpPr>
        <xdr:cNvPr id="7" name="直線矢印コネクタ 14">
          <a:extLst>
            <a:ext uri="{FF2B5EF4-FFF2-40B4-BE49-F238E27FC236}">
              <a16:creationId xmlns:a16="http://schemas.microsoft.com/office/drawing/2014/main" id="{CAF37196-2898-4A30-A283-EB70FB3F00A1}"/>
            </a:ext>
          </a:extLst>
        </xdr:cNvPr>
        <xdr:cNvCxnSpPr>
          <a:cxnSpLocks noChangeShapeType="1"/>
        </xdr:cNvCxnSpPr>
      </xdr:nvCxnSpPr>
      <xdr:spPr bwMode="auto">
        <a:xfrm flipH="1">
          <a:off x="3079750" y="1898650"/>
          <a:ext cx="7175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469900</xdr:colOff>
      <xdr:row>7</xdr:row>
      <xdr:rowOff>107950</xdr:rowOff>
    </xdr:from>
    <xdr:to>
      <xdr:col>7</xdr:col>
      <xdr:colOff>558800</xdr:colOff>
      <xdr:row>7</xdr:row>
      <xdr:rowOff>107950</xdr:rowOff>
    </xdr:to>
    <xdr:cxnSp macro="">
      <xdr:nvCxnSpPr>
        <xdr:cNvPr id="8" name="直線矢印コネクタ 4">
          <a:extLst>
            <a:ext uri="{FF2B5EF4-FFF2-40B4-BE49-F238E27FC236}">
              <a16:creationId xmlns:a16="http://schemas.microsoft.com/office/drawing/2014/main" id="{F57D0A4F-0240-40EF-AA0B-452B0331EE53}"/>
            </a:ext>
          </a:extLst>
        </xdr:cNvPr>
        <xdr:cNvCxnSpPr>
          <a:cxnSpLocks noChangeShapeType="1"/>
        </xdr:cNvCxnSpPr>
      </xdr:nvCxnSpPr>
      <xdr:spPr bwMode="auto">
        <a:xfrm>
          <a:off x="4127500" y="1263650"/>
          <a:ext cx="6985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31750</xdr:colOff>
      <xdr:row>9</xdr:row>
      <xdr:rowOff>95250</xdr:rowOff>
    </xdr:from>
    <xdr:to>
      <xdr:col>6</xdr:col>
      <xdr:colOff>133350</xdr:colOff>
      <xdr:row>9</xdr:row>
      <xdr:rowOff>95250</xdr:rowOff>
    </xdr:to>
    <xdr:cxnSp macro="">
      <xdr:nvCxnSpPr>
        <xdr:cNvPr id="9" name="直線矢印コネクタ 14">
          <a:extLst>
            <a:ext uri="{FF2B5EF4-FFF2-40B4-BE49-F238E27FC236}">
              <a16:creationId xmlns:a16="http://schemas.microsoft.com/office/drawing/2014/main" id="{25D41E1E-F263-4D75-8F2A-3BC770C660E7}"/>
            </a:ext>
          </a:extLst>
        </xdr:cNvPr>
        <xdr:cNvCxnSpPr>
          <a:cxnSpLocks noChangeShapeType="1"/>
        </xdr:cNvCxnSpPr>
      </xdr:nvCxnSpPr>
      <xdr:spPr bwMode="auto">
        <a:xfrm flipH="1">
          <a:off x="3079750" y="1581150"/>
          <a:ext cx="7112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463550</xdr:colOff>
      <xdr:row>9</xdr:row>
      <xdr:rowOff>95250</xdr:rowOff>
    </xdr:from>
    <xdr:to>
      <xdr:col>7</xdr:col>
      <xdr:colOff>558800</xdr:colOff>
      <xdr:row>9</xdr:row>
      <xdr:rowOff>95250</xdr:rowOff>
    </xdr:to>
    <xdr:cxnSp macro="">
      <xdr:nvCxnSpPr>
        <xdr:cNvPr id="10" name="直線矢印コネクタ 4">
          <a:extLst>
            <a:ext uri="{FF2B5EF4-FFF2-40B4-BE49-F238E27FC236}">
              <a16:creationId xmlns:a16="http://schemas.microsoft.com/office/drawing/2014/main" id="{8A8DDCD7-698F-40B4-89CD-B0C9C75EDA13}"/>
            </a:ext>
          </a:extLst>
        </xdr:cNvPr>
        <xdr:cNvCxnSpPr>
          <a:cxnSpLocks noChangeShapeType="1"/>
        </xdr:cNvCxnSpPr>
      </xdr:nvCxnSpPr>
      <xdr:spPr bwMode="auto">
        <a:xfrm>
          <a:off x="4121150" y="1581150"/>
          <a:ext cx="7048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482600</xdr:colOff>
      <xdr:row>11</xdr:row>
      <xdr:rowOff>76200</xdr:rowOff>
    </xdr:from>
    <xdr:to>
      <xdr:col>7</xdr:col>
      <xdr:colOff>558800</xdr:colOff>
      <xdr:row>11</xdr:row>
      <xdr:rowOff>76200</xdr:rowOff>
    </xdr:to>
    <xdr:cxnSp macro="">
      <xdr:nvCxnSpPr>
        <xdr:cNvPr id="11" name="直線矢印コネクタ 4">
          <a:extLst>
            <a:ext uri="{FF2B5EF4-FFF2-40B4-BE49-F238E27FC236}">
              <a16:creationId xmlns:a16="http://schemas.microsoft.com/office/drawing/2014/main" id="{B36578E4-8B82-410B-B215-F235827EE264}"/>
            </a:ext>
          </a:extLst>
        </xdr:cNvPr>
        <xdr:cNvCxnSpPr>
          <a:cxnSpLocks noChangeShapeType="1"/>
        </xdr:cNvCxnSpPr>
      </xdr:nvCxnSpPr>
      <xdr:spPr bwMode="auto">
        <a:xfrm>
          <a:off x="4140200" y="1892300"/>
          <a:ext cx="6858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25400</xdr:colOff>
      <xdr:row>8</xdr:row>
      <xdr:rowOff>95250</xdr:rowOff>
    </xdr:from>
    <xdr:to>
      <xdr:col>6</xdr:col>
      <xdr:colOff>120650</xdr:colOff>
      <xdr:row>8</xdr:row>
      <xdr:rowOff>95250</xdr:rowOff>
    </xdr:to>
    <xdr:cxnSp macro="">
      <xdr:nvCxnSpPr>
        <xdr:cNvPr id="12" name="直線矢印コネクタ 14">
          <a:extLst>
            <a:ext uri="{FF2B5EF4-FFF2-40B4-BE49-F238E27FC236}">
              <a16:creationId xmlns:a16="http://schemas.microsoft.com/office/drawing/2014/main" id="{C079698B-A47D-4C2A-949E-80425753A211}"/>
            </a:ext>
          </a:extLst>
        </xdr:cNvPr>
        <xdr:cNvCxnSpPr>
          <a:cxnSpLocks noChangeShapeType="1"/>
        </xdr:cNvCxnSpPr>
      </xdr:nvCxnSpPr>
      <xdr:spPr bwMode="auto">
        <a:xfrm flipH="1">
          <a:off x="3073400" y="1416050"/>
          <a:ext cx="7048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469900</xdr:colOff>
      <xdr:row>8</xdr:row>
      <xdr:rowOff>95250</xdr:rowOff>
    </xdr:from>
    <xdr:to>
      <xdr:col>7</xdr:col>
      <xdr:colOff>558800</xdr:colOff>
      <xdr:row>8</xdr:row>
      <xdr:rowOff>95250</xdr:rowOff>
    </xdr:to>
    <xdr:cxnSp macro="">
      <xdr:nvCxnSpPr>
        <xdr:cNvPr id="13" name="直線矢印コネクタ 4">
          <a:extLst>
            <a:ext uri="{FF2B5EF4-FFF2-40B4-BE49-F238E27FC236}">
              <a16:creationId xmlns:a16="http://schemas.microsoft.com/office/drawing/2014/main" id="{884123DD-CA75-4632-93E6-6A52D8AFC868}"/>
            </a:ext>
          </a:extLst>
        </xdr:cNvPr>
        <xdr:cNvCxnSpPr>
          <a:cxnSpLocks noChangeShapeType="1"/>
        </xdr:cNvCxnSpPr>
      </xdr:nvCxnSpPr>
      <xdr:spPr bwMode="auto">
        <a:xfrm>
          <a:off x="4127500" y="1416050"/>
          <a:ext cx="6985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31750</xdr:colOff>
      <xdr:row>10</xdr:row>
      <xdr:rowOff>95250</xdr:rowOff>
    </xdr:from>
    <xdr:to>
      <xdr:col>6</xdr:col>
      <xdr:colOff>139700</xdr:colOff>
      <xdr:row>10</xdr:row>
      <xdr:rowOff>95250</xdr:rowOff>
    </xdr:to>
    <xdr:cxnSp macro="">
      <xdr:nvCxnSpPr>
        <xdr:cNvPr id="14" name="直線矢印コネクタ 14">
          <a:extLst>
            <a:ext uri="{FF2B5EF4-FFF2-40B4-BE49-F238E27FC236}">
              <a16:creationId xmlns:a16="http://schemas.microsoft.com/office/drawing/2014/main" id="{F0B5CF7C-01BD-4689-BF48-323F4D3A0F86}"/>
            </a:ext>
          </a:extLst>
        </xdr:cNvPr>
        <xdr:cNvCxnSpPr>
          <a:cxnSpLocks noChangeShapeType="1"/>
        </xdr:cNvCxnSpPr>
      </xdr:nvCxnSpPr>
      <xdr:spPr bwMode="auto">
        <a:xfrm flipH="1">
          <a:off x="3079750" y="1746250"/>
          <a:ext cx="7175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482600</xdr:colOff>
      <xdr:row>10</xdr:row>
      <xdr:rowOff>82550</xdr:rowOff>
    </xdr:from>
    <xdr:to>
      <xdr:col>7</xdr:col>
      <xdr:colOff>558800</xdr:colOff>
      <xdr:row>10</xdr:row>
      <xdr:rowOff>82550</xdr:rowOff>
    </xdr:to>
    <xdr:cxnSp macro="">
      <xdr:nvCxnSpPr>
        <xdr:cNvPr id="15" name="直線矢印コネクタ 4">
          <a:extLst>
            <a:ext uri="{FF2B5EF4-FFF2-40B4-BE49-F238E27FC236}">
              <a16:creationId xmlns:a16="http://schemas.microsoft.com/office/drawing/2014/main" id="{CDE766F5-1188-46E6-9406-E9363C01BF4E}"/>
            </a:ext>
          </a:extLst>
        </xdr:cNvPr>
        <xdr:cNvCxnSpPr>
          <a:cxnSpLocks noChangeShapeType="1"/>
        </xdr:cNvCxnSpPr>
      </xdr:nvCxnSpPr>
      <xdr:spPr bwMode="auto">
        <a:xfrm>
          <a:off x="4140200" y="1733550"/>
          <a:ext cx="6858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4</xdr:row>
      <xdr:rowOff>95250</xdr:rowOff>
    </xdr:from>
    <xdr:to>
      <xdr:col>8</xdr:col>
      <xdr:colOff>393700</xdr:colOff>
      <xdr:row>4</xdr:row>
      <xdr:rowOff>95250</xdr:rowOff>
    </xdr:to>
    <xdr:cxnSp macro="">
      <xdr:nvCxnSpPr>
        <xdr:cNvPr id="2" name="直線矢印コネクタ 4">
          <a:extLst>
            <a:ext uri="{FF2B5EF4-FFF2-40B4-BE49-F238E27FC236}">
              <a16:creationId xmlns:a16="http://schemas.microsoft.com/office/drawing/2014/main" id="{3E3F0D9F-3159-43B0-87F6-B36FEA3F0EEA}"/>
            </a:ext>
          </a:extLst>
        </xdr:cNvPr>
        <xdr:cNvCxnSpPr>
          <a:cxnSpLocks noChangeShapeType="1"/>
        </xdr:cNvCxnSpPr>
      </xdr:nvCxnSpPr>
      <xdr:spPr bwMode="auto">
        <a:xfrm>
          <a:off x="4749800" y="755650"/>
          <a:ext cx="673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114300</xdr:colOff>
      <xdr:row>6</xdr:row>
      <xdr:rowOff>95250</xdr:rowOff>
    </xdr:from>
    <xdr:to>
      <xdr:col>8</xdr:col>
      <xdr:colOff>406400</xdr:colOff>
      <xdr:row>6</xdr:row>
      <xdr:rowOff>95250</xdr:rowOff>
    </xdr:to>
    <xdr:cxnSp macro="">
      <xdr:nvCxnSpPr>
        <xdr:cNvPr id="3" name="直線矢印コネクタ 6">
          <a:extLst>
            <a:ext uri="{FF2B5EF4-FFF2-40B4-BE49-F238E27FC236}">
              <a16:creationId xmlns:a16="http://schemas.microsoft.com/office/drawing/2014/main" id="{CFB7C0EB-7D35-4288-8C8E-53B79E917E65}"/>
            </a:ext>
          </a:extLst>
        </xdr:cNvPr>
        <xdr:cNvCxnSpPr>
          <a:cxnSpLocks noChangeShapeType="1"/>
        </xdr:cNvCxnSpPr>
      </xdr:nvCxnSpPr>
      <xdr:spPr bwMode="auto">
        <a:xfrm>
          <a:off x="5143500" y="1085850"/>
          <a:ext cx="292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44450</xdr:colOff>
      <xdr:row>4</xdr:row>
      <xdr:rowOff>95250</xdr:rowOff>
    </xdr:from>
    <xdr:to>
      <xdr:col>7</xdr:col>
      <xdr:colOff>88900</xdr:colOff>
      <xdr:row>4</xdr:row>
      <xdr:rowOff>95250</xdr:rowOff>
    </xdr:to>
    <xdr:cxnSp macro="">
      <xdr:nvCxnSpPr>
        <xdr:cNvPr id="4" name="直線矢印コネクタ 14">
          <a:extLst>
            <a:ext uri="{FF2B5EF4-FFF2-40B4-BE49-F238E27FC236}">
              <a16:creationId xmlns:a16="http://schemas.microsoft.com/office/drawing/2014/main" id="{894164F4-3A04-4258-86F1-D770BC5EF160}"/>
            </a:ext>
          </a:extLst>
        </xdr:cNvPr>
        <xdr:cNvCxnSpPr>
          <a:cxnSpLocks noChangeShapeType="1"/>
        </xdr:cNvCxnSpPr>
      </xdr:nvCxnSpPr>
      <xdr:spPr bwMode="auto">
        <a:xfrm flipH="1">
          <a:off x="3816350" y="755650"/>
          <a:ext cx="673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6</xdr:row>
      <xdr:rowOff>95250</xdr:rowOff>
    </xdr:from>
    <xdr:to>
      <xdr:col>7</xdr:col>
      <xdr:colOff>323850</xdr:colOff>
      <xdr:row>6</xdr:row>
      <xdr:rowOff>95250</xdr:rowOff>
    </xdr:to>
    <xdr:cxnSp macro="">
      <xdr:nvCxnSpPr>
        <xdr:cNvPr id="5" name="直線矢印コネクタ 15">
          <a:extLst>
            <a:ext uri="{FF2B5EF4-FFF2-40B4-BE49-F238E27FC236}">
              <a16:creationId xmlns:a16="http://schemas.microsoft.com/office/drawing/2014/main" id="{6B84905F-1763-4C91-8739-E9A1DF0C10A2}"/>
            </a:ext>
          </a:extLst>
        </xdr:cNvPr>
        <xdr:cNvCxnSpPr>
          <a:cxnSpLocks noChangeShapeType="1"/>
        </xdr:cNvCxnSpPr>
      </xdr:nvCxnSpPr>
      <xdr:spPr bwMode="auto">
        <a:xfrm flipH="1">
          <a:off x="4476750" y="1085850"/>
          <a:ext cx="2476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114300</xdr:colOff>
      <xdr:row>12</xdr:row>
      <xdr:rowOff>95250</xdr:rowOff>
    </xdr:from>
    <xdr:to>
      <xdr:col>8</xdr:col>
      <xdr:colOff>412750</xdr:colOff>
      <xdr:row>12</xdr:row>
      <xdr:rowOff>95250</xdr:rowOff>
    </xdr:to>
    <xdr:cxnSp macro="">
      <xdr:nvCxnSpPr>
        <xdr:cNvPr id="6" name="直線矢印コネクタ 9">
          <a:extLst>
            <a:ext uri="{FF2B5EF4-FFF2-40B4-BE49-F238E27FC236}">
              <a16:creationId xmlns:a16="http://schemas.microsoft.com/office/drawing/2014/main" id="{D3758868-EBDC-4A92-B535-3E80A436FEFF}"/>
            </a:ext>
          </a:extLst>
        </xdr:cNvPr>
        <xdr:cNvCxnSpPr>
          <a:cxnSpLocks noChangeShapeType="1"/>
        </xdr:cNvCxnSpPr>
      </xdr:nvCxnSpPr>
      <xdr:spPr bwMode="auto">
        <a:xfrm>
          <a:off x="5143500" y="2076450"/>
          <a:ext cx="2984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12</xdr:row>
      <xdr:rowOff>107950</xdr:rowOff>
    </xdr:from>
    <xdr:to>
      <xdr:col>7</xdr:col>
      <xdr:colOff>330200</xdr:colOff>
      <xdr:row>12</xdr:row>
      <xdr:rowOff>107950</xdr:rowOff>
    </xdr:to>
    <xdr:cxnSp macro="">
      <xdr:nvCxnSpPr>
        <xdr:cNvPr id="7" name="直線矢印コネクタ 18">
          <a:extLst>
            <a:ext uri="{FF2B5EF4-FFF2-40B4-BE49-F238E27FC236}">
              <a16:creationId xmlns:a16="http://schemas.microsoft.com/office/drawing/2014/main" id="{D29FE7E0-48E0-4C57-90B1-1D6FC43A1040}"/>
            </a:ext>
          </a:extLst>
        </xdr:cNvPr>
        <xdr:cNvCxnSpPr>
          <a:cxnSpLocks noChangeShapeType="1"/>
        </xdr:cNvCxnSpPr>
      </xdr:nvCxnSpPr>
      <xdr:spPr bwMode="auto">
        <a:xfrm flipH="1">
          <a:off x="4476750" y="2089150"/>
          <a:ext cx="2540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95250</xdr:colOff>
      <xdr:row>11</xdr:row>
      <xdr:rowOff>95250</xdr:rowOff>
    </xdr:from>
    <xdr:to>
      <xdr:col>7</xdr:col>
      <xdr:colOff>139700</xdr:colOff>
      <xdr:row>11</xdr:row>
      <xdr:rowOff>95250</xdr:rowOff>
    </xdr:to>
    <xdr:cxnSp macro="">
      <xdr:nvCxnSpPr>
        <xdr:cNvPr id="9" name="直線矢印コネクタ 14">
          <a:extLst>
            <a:ext uri="{FF2B5EF4-FFF2-40B4-BE49-F238E27FC236}">
              <a16:creationId xmlns:a16="http://schemas.microsoft.com/office/drawing/2014/main" id="{40D4DE2B-3572-4316-BF6F-6A7373C57A40}"/>
            </a:ext>
          </a:extLst>
        </xdr:cNvPr>
        <xdr:cNvCxnSpPr>
          <a:cxnSpLocks noChangeShapeType="1"/>
        </xdr:cNvCxnSpPr>
      </xdr:nvCxnSpPr>
      <xdr:spPr bwMode="auto">
        <a:xfrm flipH="1">
          <a:off x="3867150" y="1911350"/>
          <a:ext cx="673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349250</xdr:colOff>
      <xdr:row>11</xdr:row>
      <xdr:rowOff>95250</xdr:rowOff>
    </xdr:from>
    <xdr:to>
      <xdr:col>8</xdr:col>
      <xdr:colOff>412750</xdr:colOff>
      <xdr:row>11</xdr:row>
      <xdr:rowOff>95250</xdr:rowOff>
    </xdr:to>
    <xdr:cxnSp macro="">
      <xdr:nvCxnSpPr>
        <xdr:cNvPr id="10" name="直線矢印コネクタ 4">
          <a:extLst>
            <a:ext uri="{FF2B5EF4-FFF2-40B4-BE49-F238E27FC236}">
              <a16:creationId xmlns:a16="http://schemas.microsoft.com/office/drawing/2014/main" id="{DA054608-9173-45A3-8FA9-F9E9D8D3A468}"/>
            </a:ext>
          </a:extLst>
        </xdr:cNvPr>
        <xdr:cNvCxnSpPr>
          <a:cxnSpLocks noChangeShapeType="1"/>
        </xdr:cNvCxnSpPr>
      </xdr:nvCxnSpPr>
      <xdr:spPr bwMode="auto">
        <a:xfrm>
          <a:off x="4749800" y="1911350"/>
          <a:ext cx="6921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88900</xdr:colOff>
      <xdr:row>14</xdr:row>
      <xdr:rowOff>95250</xdr:rowOff>
    </xdr:from>
    <xdr:to>
      <xdr:col>7</xdr:col>
      <xdr:colOff>133350</xdr:colOff>
      <xdr:row>14</xdr:row>
      <xdr:rowOff>95250</xdr:rowOff>
    </xdr:to>
    <xdr:cxnSp macro="">
      <xdr:nvCxnSpPr>
        <xdr:cNvPr id="11" name="直線矢印コネクタ 14">
          <a:extLst>
            <a:ext uri="{FF2B5EF4-FFF2-40B4-BE49-F238E27FC236}">
              <a16:creationId xmlns:a16="http://schemas.microsoft.com/office/drawing/2014/main" id="{B282CF7E-2250-44C7-833D-23DC7AAB5637}"/>
            </a:ext>
          </a:extLst>
        </xdr:cNvPr>
        <xdr:cNvCxnSpPr>
          <a:cxnSpLocks noChangeShapeType="1"/>
        </xdr:cNvCxnSpPr>
      </xdr:nvCxnSpPr>
      <xdr:spPr bwMode="auto">
        <a:xfrm flipH="1">
          <a:off x="3860800" y="2406650"/>
          <a:ext cx="673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330200</xdr:colOff>
      <xdr:row>14</xdr:row>
      <xdr:rowOff>95250</xdr:rowOff>
    </xdr:from>
    <xdr:to>
      <xdr:col>8</xdr:col>
      <xdr:colOff>412750</xdr:colOff>
      <xdr:row>14</xdr:row>
      <xdr:rowOff>95250</xdr:rowOff>
    </xdr:to>
    <xdr:cxnSp macro="">
      <xdr:nvCxnSpPr>
        <xdr:cNvPr id="12" name="直線矢印コネクタ 4">
          <a:extLst>
            <a:ext uri="{FF2B5EF4-FFF2-40B4-BE49-F238E27FC236}">
              <a16:creationId xmlns:a16="http://schemas.microsoft.com/office/drawing/2014/main" id="{E65F5AEB-FFFF-4DDC-9ED2-AF5FFD3CBDA4}"/>
            </a:ext>
          </a:extLst>
        </xdr:cNvPr>
        <xdr:cNvCxnSpPr>
          <a:cxnSpLocks noChangeShapeType="1"/>
        </xdr:cNvCxnSpPr>
      </xdr:nvCxnSpPr>
      <xdr:spPr bwMode="auto">
        <a:xfrm>
          <a:off x="4730750" y="2406650"/>
          <a:ext cx="7112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88900</xdr:colOff>
      <xdr:row>10</xdr:row>
      <xdr:rowOff>95250</xdr:rowOff>
    </xdr:from>
    <xdr:to>
      <xdr:col>7</xdr:col>
      <xdr:colOff>336550</xdr:colOff>
      <xdr:row>10</xdr:row>
      <xdr:rowOff>95250</xdr:rowOff>
    </xdr:to>
    <xdr:cxnSp macro="">
      <xdr:nvCxnSpPr>
        <xdr:cNvPr id="15" name="直線矢印コネクタ 15">
          <a:extLst>
            <a:ext uri="{FF2B5EF4-FFF2-40B4-BE49-F238E27FC236}">
              <a16:creationId xmlns:a16="http://schemas.microsoft.com/office/drawing/2014/main" id="{666EFCE1-80D9-4756-ACE9-811F47353DE4}"/>
            </a:ext>
          </a:extLst>
        </xdr:cNvPr>
        <xdr:cNvCxnSpPr>
          <a:cxnSpLocks noChangeShapeType="1"/>
        </xdr:cNvCxnSpPr>
      </xdr:nvCxnSpPr>
      <xdr:spPr bwMode="auto">
        <a:xfrm flipH="1">
          <a:off x="4489450" y="1746250"/>
          <a:ext cx="24765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114300</xdr:colOff>
      <xdr:row>10</xdr:row>
      <xdr:rowOff>95250</xdr:rowOff>
    </xdr:from>
    <xdr:to>
      <xdr:col>8</xdr:col>
      <xdr:colOff>406400</xdr:colOff>
      <xdr:row>10</xdr:row>
      <xdr:rowOff>95250</xdr:rowOff>
    </xdr:to>
    <xdr:cxnSp macro="">
      <xdr:nvCxnSpPr>
        <xdr:cNvPr id="16" name="直線矢印コネクタ 6">
          <a:extLst>
            <a:ext uri="{FF2B5EF4-FFF2-40B4-BE49-F238E27FC236}">
              <a16:creationId xmlns:a16="http://schemas.microsoft.com/office/drawing/2014/main" id="{6B04C271-77A5-42D7-9443-4F7EF8B09051}"/>
            </a:ext>
          </a:extLst>
        </xdr:cNvPr>
        <xdr:cNvCxnSpPr>
          <a:cxnSpLocks noChangeShapeType="1"/>
        </xdr:cNvCxnSpPr>
      </xdr:nvCxnSpPr>
      <xdr:spPr bwMode="auto">
        <a:xfrm>
          <a:off x="5143500" y="1746250"/>
          <a:ext cx="292100" cy="0"/>
        </a:xfrm>
        <a:prstGeom prst="straightConnector1">
          <a:avLst/>
        </a:prstGeom>
        <a:noFill/>
        <a:ln w="6350" algn="ctr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5FB9B-3490-4727-8879-08076E1BE399}">
  <sheetPr>
    <tabColor theme="7" tint="0.59999389629810485"/>
  </sheetPr>
  <dimension ref="A1:A2"/>
  <sheetViews>
    <sheetView tabSelected="1" workbookViewId="0">
      <selection activeCell="A2" sqref="A2"/>
    </sheetView>
  </sheetViews>
  <sheetFormatPr defaultRowHeight="13"/>
  <sheetData>
    <row r="1" spans="1:1">
      <c r="A1" t="s">
        <v>13</v>
      </c>
    </row>
    <row r="2" spans="1:1">
      <c r="A2" t="s">
        <v>81</v>
      </c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15D6-EEC4-400B-A42A-11A4D3FB9023}">
  <sheetPr>
    <tabColor theme="5" tint="0.59999389629810485"/>
  </sheetPr>
  <dimension ref="A1:H18"/>
  <sheetViews>
    <sheetView showGridLines="0" zoomScaleNormal="100" zoomScaleSheetLayoutView="100" workbookViewId="0">
      <selection activeCell="I16" sqref="I16"/>
    </sheetView>
  </sheetViews>
  <sheetFormatPr defaultColWidth="9" defaultRowHeight="13"/>
  <cols>
    <col min="1" max="1" width="3.7265625" style="78" customWidth="1"/>
    <col min="2" max="2" width="13.7265625" style="78" customWidth="1"/>
    <col min="3" max="7" width="10" style="78" customWidth="1"/>
    <col min="8" max="8" width="5.08984375" style="78" customWidth="1"/>
    <col min="9" max="16384" width="9" style="78"/>
  </cols>
  <sheetData>
    <row r="1" spans="1:8" ht="16.5">
      <c r="A1" s="520" t="s">
        <v>100</v>
      </c>
      <c r="B1" s="520"/>
      <c r="C1" s="520"/>
      <c r="D1" s="520"/>
      <c r="E1" s="520"/>
      <c r="F1" s="520"/>
      <c r="G1" s="520"/>
    </row>
    <row r="2" spans="1:8" s="100" customFormat="1" ht="11.5" thickBot="1">
      <c r="A2" s="101" t="s">
        <v>99</v>
      </c>
      <c r="B2" s="81"/>
      <c r="C2" s="81"/>
      <c r="D2" s="81"/>
      <c r="G2" s="81" t="s">
        <v>98</v>
      </c>
    </row>
    <row r="3" spans="1:8" s="85" customFormat="1" ht="15" customHeight="1">
      <c r="A3" s="521" t="s">
        <v>97</v>
      </c>
      <c r="B3" s="522"/>
      <c r="C3" s="99" t="s">
        <v>96</v>
      </c>
      <c r="D3" s="99">
        <v>3</v>
      </c>
      <c r="E3" s="98">
        <v>4</v>
      </c>
      <c r="F3" s="98">
        <v>5</v>
      </c>
      <c r="G3" s="98">
        <v>6</v>
      </c>
    </row>
    <row r="4" spans="1:8" s="85" customFormat="1" ht="15" customHeight="1">
      <c r="A4" s="515" t="s">
        <v>95</v>
      </c>
      <c r="B4" s="516"/>
      <c r="C4" s="92">
        <v>189478</v>
      </c>
      <c r="D4" s="92">
        <v>190774</v>
      </c>
      <c r="E4" s="92">
        <v>190295</v>
      </c>
      <c r="F4" s="92">
        <v>190173</v>
      </c>
      <c r="G4" s="92">
        <v>190309</v>
      </c>
    </row>
    <row r="5" spans="1:8" s="85" customFormat="1" ht="15" customHeight="1">
      <c r="A5" s="515" t="s">
        <v>94</v>
      </c>
      <c r="B5" s="516"/>
      <c r="C5" s="92">
        <v>28384</v>
      </c>
      <c r="D5" s="92">
        <v>28629</v>
      </c>
      <c r="E5" s="92">
        <v>28594</v>
      </c>
      <c r="F5" s="92">
        <v>28395</v>
      </c>
      <c r="G5" s="92">
        <v>28193</v>
      </c>
    </row>
    <row r="6" spans="1:8" s="85" customFormat="1" ht="15" customHeight="1">
      <c r="A6" s="523" t="s">
        <v>93</v>
      </c>
      <c r="B6" s="524"/>
      <c r="C6" s="97">
        <f>SUM(C8:C13)</f>
        <v>9436</v>
      </c>
      <c r="D6" s="97">
        <v>9288</v>
      </c>
      <c r="E6" s="97">
        <v>8927</v>
      </c>
      <c r="F6" s="97">
        <v>8469</v>
      </c>
      <c r="G6" s="97">
        <v>8095</v>
      </c>
    </row>
    <row r="7" spans="1:8" s="85" customFormat="1" ht="15" customHeight="1">
      <c r="A7" s="515" t="s">
        <v>92</v>
      </c>
      <c r="B7" s="516"/>
      <c r="C7" s="96">
        <f>C6/C4*100</f>
        <v>4.9799976778306716</v>
      </c>
      <c r="D7" s="96">
        <f>D6/D4*100</f>
        <v>4.8685879627202864</v>
      </c>
      <c r="E7" s="96">
        <f>E6/E4*100</f>
        <v>4.6911374444940748</v>
      </c>
      <c r="F7" s="96">
        <f>F6/F4*100</f>
        <v>4.4533135618620943</v>
      </c>
      <c r="G7" s="96">
        <f>G6/G4*100</f>
        <v>4.2536086049529978</v>
      </c>
    </row>
    <row r="8" spans="1:8" s="85" customFormat="1" ht="15" customHeight="1">
      <c r="A8" s="517" t="s">
        <v>91</v>
      </c>
      <c r="B8" s="95" t="s">
        <v>90</v>
      </c>
      <c r="C8" s="90">
        <v>1372</v>
      </c>
      <c r="D8" s="89">
        <v>1345</v>
      </c>
      <c r="E8" s="89">
        <v>1307</v>
      </c>
      <c r="F8" s="89">
        <v>1234</v>
      </c>
      <c r="G8" s="93">
        <v>1118</v>
      </c>
      <c r="H8" s="94"/>
    </row>
    <row r="9" spans="1:8" s="85" customFormat="1" ht="15" customHeight="1">
      <c r="A9" s="518"/>
      <c r="B9" s="91" t="s">
        <v>89</v>
      </c>
      <c r="C9" s="90">
        <v>1548</v>
      </c>
      <c r="D9" s="89">
        <v>1434</v>
      </c>
      <c r="E9" s="89">
        <v>1352</v>
      </c>
      <c r="F9" s="89">
        <v>1325</v>
      </c>
      <c r="G9" s="93">
        <v>1272</v>
      </c>
    </row>
    <row r="10" spans="1:8" s="85" customFormat="1" ht="15" customHeight="1">
      <c r="A10" s="518"/>
      <c r="B10" s="91" t="s">
        <v>88</v>
      </c>
      <c r="C10" s="90">
        <v>1537</v>
      </c>
      <c r="D10" s="92">
        <v>1587</v>
      </c>
      <c r="E10" s="92">
        <v>1426</v>
      </c>
      <c r="F10" s="92">
        <v>1332</v>
      </c>
      <c r="G10" s="92">
        <v>1354</v>
      </c>
    </row>
    <row r="11" spans="1:8" s="85" customFormat="1" ht="15" customHeight="1">
      <c r="A11" s="518"/>
      <c r="B11" s="91" t="s">
        <v>87</v>
      </c>
      <c r="C11" s="90">
        <v>1607</v>
      </c>
      <c r="D11" s="89">
        <v>1585</v>
      </c>
      <c r="E11" s="89">
        <v>1556</v>
      </c>
      <c r="F11" s="89">
        <v>1423</v>
      </c>
      <c r="G11" s="89">
        <v>1350</v>
      </c>
    </row>
    <row r="12" spans="1:8" s="85" customFormat="1" ht="15" customHeight="1">
      <c r="A12" s="518"/>
      <c r="B12" s="91" t="s">
        <v>86</v>
      </c>
      <c r="C12" s="90">
        <v>1662</v>
      </c>
      <c r="D12" s="89">
        <v>1655</v>
      </c>
      <c r="E12" s="89">
        <v>1602</v>
      </c>
      <c r="F12" s="89">
        <v>1545</v>
      </c>
      <c r="G12" s="89">
        <v>1439</v>
      </c>
    </row>
    <row r="13" spans="1:8" s="85" customFormat="1" ht="15" customHeight="1" thickBot="1">
      <c r="A13" s="519"/>
      <c r="B13" s="88" t="s">
        <v>85</v>
      </c>
      <c r="C13" s="87">
        <v>1710</v>
      </c>
      <c r="D13" s="86">
        <v>1682</v>
      </c>
      <c r="E13" s="86">
        <v>1684</v>
      </c>
      <c r="F13" s="86">
        <v>1610</v>
      </c>
      <c r="G13" s="86">
        <v>1562</v>
      </c>
    </row>
    <row r="14" spans="1:8" s="80" customFormat="1" ht="13.5" customHeight="1">
      <c r="A14" s="84" t="s">
        <v>84</v>
      </c>
      <c r="B14" s="83"/>
      <c r="C14" s="83"/>
      <c r="D14" s="83"/>
      <c r="E14" s="83"/>
      <c r="F14" s="83"/>
      <c r="G14" s="81"/>
    </row>
    <row r="15" spans="1:8" s="80" customFormat="1" ht="13.5" customHeight="1">
      <c r="A15" s="82"/>
      <c r="B15" s="82"/>
      <c r="C15" s="82"/>
      <c r="D15" s="82"/>
      <c r="E15" s="82"/>
      <c r="F15" s="82"/>
      <c r="G15" s="81" t="s">
        <v>83</v>
      </c>
    </row>
    <row r="18" spans="5:6">
      <c r="E18" s="79"/>
      <c r="F18" s="79"/>
    </row>
  </sheetData>
  <mergeCells count="7">
    <mergeCell ref="A7:B7"/>
    <mergeCell ref="A8:A13"/>
    <mergeCell ref="A1:G1"/>
    <mergeCell ref="A3:B3"/>
    <mergeCell ref="A4:B4"/>
    <mergeCell ref="A5:B5"/>
    <mergeCell ref="A6:B6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4772-36B4-493B-819C-3177D99E66F9}">
  <sheetPr>
    <tabColor theme="5" tint="0.59999389629810485"/>
    <pageSetUpPr fitToPage="1"/>
  </sheetPr>
  <dimension ref="A1:L20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19.08984375" style="102" customWidth="1"/>
    <col min="2" max="2" width="11.90625" style="102" customWidth="1"/>
    <col min="3" max="9" width="6.26953125" style="102" customWidth="1"/>
    <col min="10" max="16384" width="9" style="102"/>
  </cols>
  <sheetData>
    <row r="1" spans="1:12" ht="16.5">
      <c r="A1" s="525" t="s">
        <v>138</v>
      </c>
      <c r="B1" s="525"/>
      <c r="C1" s="525"/>
      <c r="D1" s="525"/>
      <c r="E1" s="525"/>
      <c r="F1" s="525"/>
      <c r="G1" s="525"/>
      <c r="H1" s="525"/>
      <c r="I1" s="525"/>
    </row>
    <row r="2" spans="1:12" s="103" customFormat="1" ht="13.5" customHeight="1" thickBot="1">
      <c r="A2" s="132" t="s">
        <v>99</v>
      </c>
      <c r="B2" s="131"/>
      <c r="C2" s="131"/>
      <c r="D2" s="131"/>
      <c r="E2" s="131"/>
      <c r="F2" s="131"/>
      <c r="G2" s="131"/>
      <c r="H2" s="532">
        <v>45383</v>
      </c>
      <c r="I2" s="532"/>
      <c r="J2" s="130"/>
    </row>
    <row r="3" spans="1:12" s="108" customFormat="1" ht="15" customHeight="1">
      <c r="A3" s="526" t="s">
        <v>137</v>
      </c>
      <c r="B3" s="528" t="s">
        <v>136</v>
      </c>
      <c r="C3" s="530" t="s">
        <v>135</v>
      </c>
      <c r="D3" s="531"/>
      <c r="E3" s="531"/>
      <c r="F3" s="531"/>
      <c r="G3" s="531"/>
      <c r="H3" s="531"/>
      <c r="I3" s="531"/>
      <c r="J3" s="109"/>
    </row>
    <row r="4" spans="1:12" s="108" customFormat="1" ht="15" customHeight="1">
      <c r="A4" s="527"/>
      <c r="B4" s="529"/>
      <c r="C4" s="129" t="s">
        <v>134</v>
      </c>
      <c r="D4" s="128" t="s">
        <v>90</v>
      </c>
      <c r="E4" s="127" t="s">
        <v>133</v>
      </c>
      <c r="F4" s="127" t="s">
        <v>132</v>
      </c>
      <c r="G4" s="127" t="s">
        <v>131</v>
      </c>
      <c r="H4" s="127" t="s">
        <v>130</v>
      </c>
      <c r="I4" s="127" t="s">
        <v>129</v>
      </c>
      <c r="J4" s="109"/>
    </row>
    <row r="5" spans="1:12" s="108" customFormat="1" ht="15" customHeight="1">
      <c r="A5" s="126" t="s">
        <v>128</v>
      </c>
      <c r="B5" s="125"/>
      <c r="C5" s="116">
        <f t="shared" ref="C5:I5" si="0">SUM(C6:C18)</f>
        <v>1240</v>
      </c>
      <c r="D5" s="116">
        <f t="shared" si="0"/>
        <v>84</v>
      </c>
      <c r="E5" s="116">
        <f t="shared" si="0"/>
        <v>174</v>
      </c>
      <c r="F5" s="116">
        <f t="shared" si="0"/>
        <v>207</v>
      </c>
      <c r="G5" s="116">
        <f t="shared" si="0"/>
        <v>253</v>
      </c>
      <c r="H5" s="116">
        <f t="shared" si="0"/>
        <v>261</v>
      </c>
      <c r="I5" s="116">
        <f t="shared" si="0"/>
        <v>261</v>
      </c>
      <c r="J5" s="109"/>
    </row>
    <row r="6" spans="1:12" s="108" customFormat="1" ht="15" customHeight="1">
      <c r="A6" s="118" t="s">
        <v>127</v>
      </c>
      <c r="B6" s="117" t="s">
        <v>126</v>
      </c>
      <c r="C6" s="116">
        <f>D6+E6+F6+G6+H6+I6</f>
        <v>140</v>
      </c>
      <c r="D6" s="121">
        <v>12</v>
      </c>
      <c r="E6" s="120">
        <v>20</v>
      </c>
      <c r="F6" s="120">
        <v>24</v>
      </c>
      <c r="G6" s="120">
        <v>28</v>
      </c>
      <c r="H6" s="120">
        <v>28</v>
      </c>
      <c r="I6" s="120">
        <v>28</v>
      </c>
      <c r="J6" s="109"/>
    </row>
    <row r="7" spans="1:12" s="108" customFormat="1" ht="15" customHeight="1">
      <c r="A7" s="118" t="s">
        <v>125</v>
      </c>
      <c r="B7" s="117" t="s">
        <v>124</v>
      </c>
      <c r="C7" s="116">
        <f>D7+E7+F7+G7+H7+I7</f>
        <v>108</v>
      </c>
      <c r="D7" s="121">
        <v>9</v>
      </c>
      <c r="E7" s="120">
        <v>12</v>
      </c>
      <c r="F7" s="120">
        <v>12</v>
      </c>
      <c r="G7" s="120">
        <v>25</v>
      </c>
      <c r="H7" s="120">
        <v>25</v>
      </c>
      <c r="I7" s="120">
        <v>25</v>
      </c>
      <c r="J7" s="109"/>
    </row>
    <row r="8" spans="1:12" s="108" customFormat="1" ht="15" customHeight="1">
      <c r="A8" s="118" t="s">
        <v>123</v>
      </c>
      <c r="B8" s="117" t="s">
        <v>122</v>
      </c>
      <c r="C8" s="116">
        <f>D8+E8+F8+G8+H8+I8</f>
        <v>105</v>
      </c>
      <c r="D8" s="121">
        <v>6</v>
      </c>
      <c r="E8" s="120">
        <v>12</v>
      </c>
      <c r="F8" s="120">
        <v>12</v>
      </c>
      <c r="G8" s="120">
        <v>25</v>
      </c>
      <c r="H8" s="120">
        <v>25</v>
      </c>
      <c r="I8" s="120">
        <v>25</v>
      </c>
      <c r="J8" s="109"/>
    </row>
    <row r="9" spans="1:12" s="108" customFormat="1" ht="15" customHeight="1">
      <c r="A9" s="118" t="s">
        <v>121</v>
      </c>
      <c r="B9" s="117" t="s">
        <v>120</v>
      </c>
      <c r="C9" s="116">
        <f>D9+E9+F9+G9+H9+I9</f>
        <v>114</v>
      </c>
      <c r="D9" s="121">
        <v>9</v>
      </c>
      <c r="E9" s="120">
        <v>15</v>
      </c>
      <c r="F9" s="120">
        <v>18</v>
      </c>
      <c r="G9" s="120">
        <v>22</v>
      </c>
      <c r="H9" s="120">
        <v>25</v>
      </c>
      <c r="I9" s="120">
        <v>25</v>
      </c>
      <c r="J9" s="109"/>
    </row>
    <row r="10" spans="1:12" s="108" customFormat="1" ht="15" customHeight="1">
      <c r="A10" s="118" t="s">
        <v>119</v>
      </c>
      <c r="B10" s="117" t="s">
        <v>118</v>
      </c>
      <c r="C10" s="116">
        <f>D10+E10+F10</f>
        <v>55</v>
      </c>
      <c r="D10" s="121">
        <v>9</v>
      </c>
      <c r="E10" s="120">
        <v>22</v>
      </c>
      <c r="F10" s="120">
        <v>24</v>
      </c>
      <c r="G10" s="120" t="s">
        <v>101</v>
      </c>
      <c r="H10" s="120" t="s">
        <v>101</v>
      </c>
      <c r="I10" s="120" t="s">
        <v>101</v>
      </c>
      <c r="J10" s="109"/>
    </row>
    <row r="11" spans="1:12" s="108" customFormat="1" ht="15" customHeight="1">
      <c r="A11" s="118" t="s">
        <v>117</v>
      </c>
      <c r="B11" s="117" t="s">
        <v>116</v>
      </c>
      <c r="C11" s="116">
        <f>E11+F11+G11+H11+I11</f>
        <v>112</v>
      </c>
      <c r="D11" s="121" t="s">
        <v>101</v>
      </c>
      <c r="E11" s="120">
        <v>15</v>
      </c>
      <c r="F11" s="124">
        <v>22</v>
      </c>
      <c r="G11" s="124">
        <v>25</v>
      </c>
      <c r="H11" s="124">
        <v>25</v>
      </c>
      <c r="I11" s="124">
        <v>25</v>
      </c>
      <c r="L11" s="119"/>
    </row>
    <row r="12" spans="1:12" s="108" customFormat="1" ht="15" customHeight="1">
      <c r="A12" s="118" t="s">
        <v>115</v>
      </c>
      <c r="B12" s="117" t="s">
        <v>114</v>
      </c>
      <c r="C12" s="116">
        <f>D12+E12+F12+G12+H12+I12</f>
        <v>105</v>
      </c>
      <c r="D12" s="121">
        <v>9</v>
      </c>
      <c r="E12" s="120">
        <v>10</v>
      </c>
      <c r="F12" s="120">
        <v>12</v>
      </c>
      <c r="G12" s="120">
        <v>24</v>
      </c>
      <c r="H12" s="120">
        <v>25</v>
      </c>
      <c r="I12" s="120">
        <v>25</v>
      </c>
      <c r="J12" s="109"/>
    </row>
    <row r="13" spans="1:12" s="108" customFormat="1" ht="15" customHeight="1">
      <c r="A13" s="118" t="s">
        <v>113</v>
      </c>
      <c r="B13" s="117" t="s">
        <v>112</v>
      </c>
      <c r="C13" s="116">
        <f>E13+F13+G13+H13+I13</f>
        <v>107</v>
      </c>
      <c r="D13" s="121" t="s">
        <v>101</v>
      </c>
      <c r="E13" s="120">
        <v>15</v>
      </c>
      <c r="F13" s="120">
        <v>18</v>
      </c>
      <c r="G13" s="120">
        <v>24</v>
      </c>
      <c r="H13" s="120">
        <v>25</v>
      </c>
      <c r="I13" s="120">
        <v>25</v>
      </c>
      <c r="J13" s="109"/>
    </row>
    <row r="14" spans="1:12" s="108" customFormat="1" ht="15" customHeight="1">
      <c r="A14" s="123" t="s">
        <v>111</v>
      </c>
      <c r="B14" s="117" t="s">
        <v>110</v>
      </c>
      <c r="C14" s="116">
        <f>D14+E14+F14+G14+H14+I14</f>
        <v>105</v>
      </c>
      <c r="D14" s="121">
        <v>9</v>
      </c>
      <c r="E14" s="120">
        <v>12</v>
      </c>
      <c r="F14" s="120">
        <v>12</v>
      </c>
      <c r="G14" s="120">
        <v>22</v>
      </c>
      <c r="H14" s="120">
        <v>25</v>
      </c>
      <c r="I14" s="120">
        <v>25</v>
      </c>
      <c r="J14" s="109"/>
    </row>
    <row r="15" spans="1:12" s="108" customFormat="1" ht="15" customHeight="1">
      <c r="A15" s="123" t="s">
        <v>109</v>
      </c>
      <c r="B15" s="122" t="s">
        <v>108</v>
      </c>
      <c r="C15" s="116">
        <f>D15+E15+F15+G15+H15+I15</f>
        <v>69</v>
      </c>
      <c r="D15" s="121">
        <v>9</v>
      </c>
      <c r="E15" s="120">
        <v>12</v>
      </c>
      <c r="F15" s="120">
        <v>12</v>
      </c>
      <c r="G15" s="120">
        <v>12</v>
      </c>
      <c r="H15" s="120">
        <v>12</v>
      </c>
      <c r="I15" s="120">
        <v>12</v>
      </c>
      <c r="J15" s="109"/>
      <c r="L15" s="119"/>
    </row>
    <row r="16" spans="1:12" s="108" customFormat="1" ht="15" customHeight="1">
      <c r="A16" s="118" t="s">
        <v>107</v>
      </c>
      <c r="B16" s="117" t="s">
        <v>106</v>
      </c>
      <c r="C16" s="116">
        <f>D16+E16+F16+G16+H16+I16</f>
        <v>94</v>
      </c>
      <c r="D16" s="115">
        <v>6</v>
      </c>
      <c r="E16" s="114">
        <v>10</v>
      </c>
      <c r="F16" s="114">
        <v>18</v>
      </c>
      <c r="G16" s="114">
        <v>20</v>
      </c>
      <c r="H16" s="114">
        <v>20</v>
      </c>
      <c r="I16" s="114">
        <v>20</v>
      </c>
      <c r="J16" s="109"/>
    </row>
    <row r="17" spans="1:10" s="108" customFormat="1" ht="15" customHeight="1">
      <c r="A17" s="118" t="s">
        <v>105</v>
      </c>
      <c r="B17" s="117" t="s">
        <v>104</v>
      </c>
      <c r="C17" s="116">
        <f>D17+E17+F17+G17+H17+I17</f>
        <v>62</v>
      </c>
      <c r="D17" s="115">
        <v>6</v>
      </c>
      <c r="E17" s="114">
        <v>9</v>
      </c>
      <c r="F17" s="114">
        <v>11</v>
      </c>
      <c r="G17" s="114">
        <v>12</v>
      </c>
      <c r="H17" s="114">
        <v>12</v>
      </c>
      <c r="I17" s="114">
        <v>12</v>
      </c>
      <c r="J17" s="109"/>
    </row>
    <row r="18" spans="1:10" s="108" customFormat="1" ht="15" customHeight="1" thickBot="1">
      <c r="A18" s="113" t="s">
        <v>103</v>
      </c>
      <c r="B18" s="112" t="s">
        <v>102</v>
      </c>
      <c r="C18" s="111">
        <f>E18+F18+G18+H18+I18</f>
        <v>64</v>
      </c>
      <c r="D18" s="110" t="s">
        <v>101</v>
      </c>
      <c r="E18" s="110">
        <v>10</v>
      </c>
      <c r="F18" s="110">
        <v>12</v>
      </c>
      <c r="G18" s="110">
        <v>14</v>
      </c>
      <c r="H18" s="110">
        <v>14</v>
      </c>
      <c r="I18" s="110">
        <v>14</v>
      </c>
      <c r="J18" s="109"/>
    </row>
    <row r="19" spans="1:10" s="104" customFormat="1" ht="13.5" customHeight="1">
      <c r="A19" s="107"/>
      <c r="B19" s="106"/>
      <c r="C19" s="106"/>
      <c r="D19" s="106"/>
      <c r="E19" s="106"/>
      <c r="F19" s="106"/>
      <c r="G19" s="106"/>
      <c r="H19" s="106"/>
      <c r="I19" s="105" t="s">
        <v>83</v>
      </c>
    </row>
    <row r="20" spans="1:10">
      <c r="A20" s="103"/>
      <c r="B20" s="103"/>
      <c r="C20" s="103"/>
      <c r="D20" s="103"/>
      <c r="E20" s="103"/>
      <c r="F20" s="103"/>
      <c r="G20" s="103"/>
      <c r="H20" s="103"/>
      <c r="I20" s="103"/>
    </row>
  </sheetData>
  <mergeCells count="5">
    <mergeCell ref="A1:I1"/>
    <mergeCell ref="A3:A4"/>
    <mergeCell ref="B3:B4"/>
    <mergeCell ref="C3:I3"/>
    <mergeCell ref="H2:I2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DFB5-D6A2-4519-9CBB-8D1C6716FCA0}">
  <sheetPr>
    <tabColor theme="5" tint="0.59999389629810485"/>
    <pageSetUpPr fitToPage="1"/>
  </sheetPr>
  <dimension ref="A1:L43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30" style="133" customWidth="1"/>
    <col min="2" max="2" width="11.90625" style="133" customWidth="1"/>
    <col min="3" max="9" width="5.7265625" style="133" customWidth="1"/>
    <col min="10" max="16384" width="9" style="133"/>
  </cols>
  <sheetData>
    <row r="1" spans="1:10" ht="16.5">
      <c r="A1" s="533" t="s">
        <v>197</v>
      </c>
      <c r="B1" s="533"/>
      <c r="C1" s="533"/>
      <c r="D1" s="533"/>
      <c r="E1" s="533"/>
      <c r="F1" s="533"/>
      <c r="G1" s="533"/>
      <c r="H1" s="533"/>
      <c r="I1" s="533"/>
    </row>
    <row r="2" spans="1:10" s="151" customFormat="1" ht="13.5" customHeight="1" thickBot="1">
      <c r="A2" s="166" t="s">
        <v>99</v>
      </c>
      <c r="B2" s="165"/>
      <c r="C2" s="165"/>
      <c r="D2" s="165"/>
      <c r="E2" s="165"/>
      <c r="F2" s="165"/>
      <c r="G2" s="165"/>
      <c r="H2" s="540">
        <v>45383</v>
      </c>
      <c r="I2" s="540"/>
      <c r="J2" s="164"/>
    </row>
    <row r="3" spans="1:10" s="158" customFormat="1" ht="15" customHeight="1">
      <c r="A3" s="534" t="s">
        <v>137</v>
      </c>
      <c r="B3" s="536" t="s">
        <v>136</v>
      </c>
      <c r="C3" s="538" t="s">
        <v>135</v>
      </c>
      <c r="D3" s="539"/>
      <c r="E3" s="539"/>
      <c r="F3" s="539"/>
      <c r="G3" s="539"/>
      <c r="H3" s="539"/>
      <c r="I3" s="539"/>
      <c r="J3" s="159"/>
    </row>
    <row r="4" spans="1:10" s="158" customFormat="1" ht="15" customHeight="1">
      <c r="A4" s="535"/>
      <c r="B4" s="537"/>
      <c r="C4" s="163" t="s">
        <v>134</v>
      </c>
      <c r="D4" s="162" t="s">
        <v>90</v>
      </c>
      <c r="E4" s="161" t="s">
        <v>133</v>
      </c>
      <c r="F4" s="161" t="s">
        <v>132</v>
      </c>
      <c r="G4" s="161" t="s">
        <v>131</v>
      </c>
      <c r="H4" s="161" t="s">
        <v>130</v>
      </c>
      <c r="I4" s="160" t="s">
        <v>129</v>
      </c>
      <c r="J4" s="159"/>
    </row>
    <row r="5" spans="1:10" s="153" customFormat="1" ht="15" customHeight="1">
      <c r="A5" s="157" t="s">
        <v>128</v>
      </c>
      <c r="B5" s="144"/>
      <c r="C5" s="156">
        <f t="shared" ref="C5:I5" si="0">SUM(C6:C42)</f>
        <v>3076</v>
      </c>
      <c r="D5" s="156">
        <f t="shared" si="0"/>
        <v>237</v>
      </c>
      <c r="E5" s="156">
        <f t="shared" si="0"/>
        <v>490</v>
      </c>
      <c r="F5" s="156">
        <f t="shared" si="0"/>
        <v>564</v>
      </c>
      <c r="G5" s="156">
        <f t="shared" si="0"/>
        <v>589</v>
      </c>
      <c r="H5" s="156">
        <f t="shared" si="0"/>
        <v>599</v>
      </c>
      <c r="I5" s="156">
        <f t="shared" si="0"/>
        <v>597</v>
      </c>
      <c r="J5" s="154"/>
    </row>
    <row r="6" spans="1:10" s="153" customFormat="1" ht="15" customHeight="1">
      <c r="A6" s="145" t="s">
        <v>196</v>
      </c>
      <c r="B6" s="144" t="s">
        <v>195</v>
      </c>
      <c r="C6" s="156">
        <f t="shared" ref="C6:C36" si="1">SUM(D6:I6)</f>
        <v>92</v>
      </c>
      <c r="D6" s="97">
        <v>6</v>
      </c>
      <c r="E6" s="97">
        <v>14</v>
      </c>
      <c r="F6" s="141">
        <v>18</v>
      </c>
      <c r="G6" s="141">
        <v>18</v>
      </c>
      <c r="H6" s="141">
        <v>18</v>
      </c>
      <c r="I6" s="140">
        <v>18</v>
      </c>
      <c r="J6" s="154"/>
    </row>
    <row r="7" spans="1:10" s="153" customFormat="1" ht="15" customHeight="1">
      <c r="A7" s="145" t="s">
        <v>194</v>
      </c>
      <c r="B7" s="144" t="s">
        <v>193</v>
      </c>
      <c r="C7" s="156">
        <f t="shared" si="1"/>
        <v>112</v>
      </c>
      <c r="D7" s="97">
        <v>7</v>
      </c>
      <c r="E7" s="97">
        <v>17</v>
      </c>
      <c r="F7" s="97">
        <v>20</v>
      </c>
      <c r="G7" s="97">
        <v>20</v>
      </c>
      <c r="H7" s="141">
        <v>24</v>
      </c>
      <c r="I7" s="140">
        <v>24</v>
      </c>
      <c r="J7" s="154"/>
    </row>
    <row r="8" spans="1:10" s="153" customFormat="1" ht="15" customHeight="1">
      <c r="A8" s="145" t="s">
        <v>192</v>
      </c>
      <c r="B8" s="144" t="s">
        <v>191</v>
      </c>
      <c r="C8" s="156">
        <f t="shared" si="1"/>
        <v>107</v>
      </c>
      <c r="D8" s="141">
        <v>9</v>
      </c>
      <c r="E8" s="141">
        <v>18</v>
      </c>
      <c r="F8" s="141">
        <v>20</v>
      </c>
      <c r="G8" s="141">
        <v>20</v>
      </c>
      <c r="H8" s="141">
        <v>20</v>
      </c>
      <c r="I8" s="140">
        <v>20</v>
      </c>
      <c r="J8" s="154"/>
    </row>
    <row r="9" spans="1:10" s="153" customFormat="1" ht="15" customHeight="1">
      <c r="A9" s="145" t="s">
        <v>190</v>
      </c>
      <c r="B9" s="144" t="s">
        <v>116</v>
      </c>
      <c r="C9" s="156">
        <f t="shared" si="1"/>
        <v>64</v>
      </c>
      <c r="D9" s="141">
        <v>6</v>
      </c>
      <c r="E9" s="141">
        <v>10</v>
      </c>
      <c r="F9" s="141">
        <v>12</v>
      </c>
      <c r="G9" s="141">
        <v>12</v>
      </c>
      <c r="H9" s="141">
        <v>12</v>
      </c>
      <c r="I9" s="147">
        <v>12</v>
      </c>
      <c r="J9" s="154"/>
    </row>
    <row r="10" spans="1:10" s="153" customFormat="1" ht="15" customHeight="1">
      <c r="A10" s="145" t="s">
        <v>189</v>
      </c>
      <c r="B10" s="144" t="s">
        <v>188</v>
      </c>
      <c r="C10" s="156">
        <f t="shared" si="1"/>
        <v>122</v>
      </c>
      <c r="D10" s="141">
        <v>9</v>
      </c>
      <c r="E10" s="141">
        <v>18</v>
      </c>
      <c r="F10" s="141">
        <v>20</v>
      </c>
      <c r="G10" s="141">
        <v>25</v>
      </c>
      <c r="H10" s="141">
        <v>25</v>
      </c>
      <c r="I10" s="140">
        <v>25</v>
      </c>
      <c r="J10" s="154"/>
    </row>
    <row r="11" spans="1:10" s="153" customFormat="1" ht="15" customHeight="1">
      <c r="A11" s="145" t="s">
        <v>187</v>
      </c>
      <c r="B11" s="144" t="s">
        <v>186</v>
      </c>
      <c r="C11" s="155">
        <f t="shared" si="1"/>
        <v>71</v>
      </c>
      <c r="D11" s="141">
        <v>11</v>
      </c>
      <c r="E11" s="141">
        <v>12</v>
      </c>
      <c r="F11" s="141">
        <v>12</v>
      </c>
      <c r="G11" s="141">
        <v>12</v>
      </c>
      <c r="H11" s="141">
        <v>12</v>
      </c>
      <c r="I11" s="140">
        <v>12</v>
      </c>
      <c r="J11" s="154"/>
    </row>
    <row r="12" spans="1:10" s="153" customFormat="1" ht="15" customHeight="1">
      <c r="A12" s="145" t="s">
        <v>185</v>
      </c>
      <c r="B12" s="144" t="s">
        <v>102</v>
      </c>
      <c r="C12" s="155">
        <f t="shared" si="1"/>
        <v>68</v>
      </c>
      <c r="D12" s="141">
        <v>8</v>
      </c>
      <c r="E12" s="141">
        <v>8</v>
      </c>
      <c r="F12" s="141">
        <v>10</v>
      </c>
      <c r="G12" s="141">
        <v>14</v>
      </c>
      <c r="H12" s="141">
        <v>14</v>
      </c>
      <c r="I12" s="140">
        <v>14</v>
      </c>
      <c r="J12" s="154"/>
    </row>
    <row r="13" spans="1:10" s="153" customFormat="1" ht="15" customHeight="1">
      <c r="A13" s="145" t="s">
        <v>184</v>
      </c>
      <c r="B13" s="144" t="s">
        <v>183</v>
      </c>
      <c r="C13" s="155">
        <f t="shared" si="1"/>
        <v>71</v>
      </c>
      <c r="D13" s="141">
        <v>6</v>
      </c>
      <c r="E13" s="97">
        <v>14</v>
      </c>
      <c r="F13" s="97">
        <v>13</v>
      </c>
      <c r="G13" s="141">
        <v>13</v>
      </c>
      <c r="H13" s="97">
        <v>12</v>
      </c>
      <c r="I13" s="140">
        <v>13</v>
      </c>
      <c r="J13" s="154"/>
    </row>
    <row r="14" spans="1:10" s="151" customFormat="1" ht="15" customHeight="1">
      <c r="A14" s="145" t="s">
        <v>182</v>
      </c>
      <c r="B14" s="144" t="s">
        <v>179</v>
      </c>
      <c r="C14" s="143">
        <f t="shared" si="1"/>
        <v>120</v>
      </c>
      <c r="D14" s="142">
        <v>9</v>
      </c>
      <c r="E14" s="142">
        <v>17</v>
      </c>
      <c r="F14" s="142">
        <v>22</v>
      </c>
      <c r="G14" s="142">
        <v>24</v>
      </c>
      <c r="H14" s="142">
        <v>24</v>
      </c>
      <c r="I14" s="140">
        <v>24</v>
      </c>
      <c r="J14" s="152"/>
    </row>
    <row r="15" spans="1:10" s="146" customFormat="1" ht="15" customHeight="1">
      <c r="A15" s="145" t="s">
        <v>181</v>
      </c>
      <c r="B15" s="144" t="s">
        <v>179</v>
      </c>
      <c r="C15" s="143">
        <f t="shared" si="1"/>
        <v>69</v>
      </c>
      <c r="D15" s="142">
        <v>6</v>
      </c>
      <c r="E15" s="142">
        <v>12</v>
      </c>
      <c r="F15" s="142">
        <v>12</v>
      </c>
      <c r="G15" s="142">
        <v>13</v>
      </c>
      <c r="H15" s="142">
        <v>13</v>
      </c>
      <c r="I15" s="140">
        <v>13</v>
      </c>
    </row>
    <row r="16" spans="1:10" s="146" customFormat="1" ht="15" customHeight="1">
      <c r="A16" s="145" t="s">
        <v>180</v>
      </c>
      <c r="B16" s="144" t="s">
        <v>179</v>
      </c>
      <c r="C16" s="143">
        <f t="shared" si="1"/>
        <v>84</v>
      </c>
      <c r="D16" s="142">
        <v>9</v>
      </c>
      <c r="E16" s="142">
        <v>15</v>
      </c>
      <c r="F16" s="142">
        <v>15</v>
      </c>
      <c r="G16" s="142">
        <v>15</v>
      </c>
      <c r="H16" s="142">
        <v>15</v>
      </c>
      <c r="I16" s="140">
        <v>15</v>
      </c>
    </row>
    <row r="17" spans="1:12" s="146" customFormat="1" ht="15" customHeight="1">
      <c r="A17" s="145" t="s">
        <v>178</v>
      </c>
      <c r="B17" s="144" t="s">
        <v>176</v>
      </c>
      <c r="C17" s="143">
        <f t="shared" si="1"/>
        <v>99</v>
      </c>
      <c r="D17" s="141">
        <v>6</v>
      </c>
      <c r="E17" s="142">
        <v>15</v>
      </c>
      <c r="F17" s="142">
        <v>18</v>
      </c>
      <c r="G17" s="142">
        <v>20</v>
      </c>
      <c r="H17" s="142">
        <v>20</v>
      </c>
      <c r="I17" s="140">
        <v>20</v>
      </c>
      <c r="J17" s="150"/>
    </row>
    <row r="18" spans="1:12" s="146" customFormat="1" ht="15" customHeight="1">
      <c r="A18" s="145" t="s">
        <v>177</v>
      </c>
      <c r="B18" s="144" t="s">
        <v>176</v>
      </c>
      <c r="C18" s="143">
        <f t="shared" si="1"/>
        <v>70</v>
      </c>
      <c r="D18" s="142">
        <v>6</v>
      </c>
      <c r="E18" s="142">
        <v>10</v>
      </c>
      <c r="F18" s="142">
        <v>12</v>
      </c>
      <c r="G18" s="142">
        <v>14</v>
      </c>
      <c r="H18" s="142">
        <v>14</v>
      </c>
      <c r="I18" s="140">
        <v>14</v>
      </c>
      <c r="J18" s="150"/>
    </row>
    <row r="19" spans="1:12" s="146" customFormat="1" ht="15" customHeight="1">
      <c r="A19" s="145" t="s">
        <v>175</v>
      </c>
      <c r="B19" s="144" t="s">
        <v>174</v>
      </c>
      <c r="C19" s="143">
        <f t="shared" si="1"/>
        <v>71</v>
      </c>
      <c r="D19" s="142">
        <v>6</v>
      </c>
      <c r="E19" s="148">
        <v>13</v>
      </c>
      <c r="F19" s="148">
        <v>13</v>
      </c>
      <c r="G19" s="142">
        <v>13</v>
      </c>
      <c r="H19" s="142">
        <v>13</v>
      </c>
      <c r="I19" s="140">
        <v>13</v>
      </c>
      <c r="J19" s="150"/>
    </row>
    <row r="20" spans="1:12" s="146" customFormat="1" ht="15" customHeight="1">
      <c r="A20" s="145" t="s">
        <v>173</v>
      </c>
      <c r="B20" s="144" t="s">
        <v>172</v>
      </c>
      <c r="C20" s="143">
        <f t="shared" si="1"/>
        <v>96</v>
      </c>
      <c r="D20" s="142">
        <v>6</v>
      </c>
      <c r="E20" s="142">
        <v>14</v>
      </c>
      <c r="F20" s="142">
        <v>16</v>
      </c>
      <c r="G20" s="142">
        <v>20</v>
      </c>
      <c r="H20" s="142">
        <v>20</v>
      </c>
      <c r="I20" s="140">
        <v>20</v>
      </c>
    </row>
    <row r="21" spans="1:12" s="146" customFormat="1" ht="15" customHeight="1">
      <c r="A21" s="145" t="s">
        <v>171</v>
      </c>
      <c r="B21" s="144" t="s">
        <v>139</v>
      </c>
      <c r="C21" s="143">
        <f t="shared" si="1"/>
        <v>96</v>
      </c>
      <c r="D21" s="142">
        <v>6</v>
      </c>
      <c r="E21" s="142">
        <v>14</v>
      </c>
      <c r="F21" s="142">
        <v>16</v>
      </c>
      <c r="G21" s="142">
        <v>20</v>
      </c>
      <c r="H21" s="142">
        <v>20</v>
      </c>
      <c r="I21" s="140">
        <v>20</v>
      </c>
    </row>
    <row r="22" spans="1:12" s="146" customFormat="1" ht="15" customHeight="1">
      <c r="A22" s="145" t="s">
        <v>170</v>
      </c>
      <c r="B22" s="144" t="s">
        <v>139</v>
      </c>
      <c r="C22" s="143">
        <f t="shared" si="1"/>
        <v>128</v>
      </c>
      <c r="D22" s="142">
        <v>9</v>
      </c>
      <c r="E22" s="142">
        <v>20</v>
      </c>
      <c r="F22" s="142">
        <v>24</v>
      </c>
      <c r="G22" s="142">
        <v>25</v>
      </c>
      <c r="H22" s="142">
        <v>25</v>
      </c>
      <c r="I22" s="140">
        <v>25</v>
      </c>
      <c r="L22" s="150"/>
    </row>
    <row r="23" spans="1:12" s="146" customFormat="1" ht="15" customHeight="1">
      <c r="A23" s="145" t="s">
        <v>169</v>
      </c>
      <c r="B23" s="144" t="s">
        <v>167</v>
      </c>
      <c r="C23" s="143">
        <f t="shared" si="1"/>
        <v>99</v>
      </c>
      <c r="D23" s="142">
        <v>6</v>
      </c>
      <c r="E23" s="142">
        <v>15</v>
      </c>
      <c r="F23" s="142">
        <v>18</v>
      </c>
      <c r="G23" s="142">
        <v>20</v>
      </c>
      <c r="H23" s="142">
        <v>20</v>
      </c>
      <c r="I23" s="140">
        <v>20</v>
      </c>
      <c r="L23" s="150"/>
    </row>
    <row r="24" spans="1:12" s="146" customFormat="1" ht="15" customHeight="1">
      <c r="A24" s="145" t="s">
        <v>168</v>
      </c>
      <c r="B24" s="144" t="s">
        <v>167</v>
      </c>
      <c r="C24" s="143">
        <f t="shared" si="1"/>
        <v>99</v>
      </c>
      <c r="D24" s="142">
        <v>9</v>
      </c>
      <c r="E24" s="142">
        <v>15</v>
      </c>
      <c r="F24" s="142">
        <v>18</v>
      </c>
      <c r="G24" s="142">
        <v>19</v>
      </c>
      <c r="H24" s="142">
        <v>19</v>
      </c>
      <c r="I24" s="140">
        <v>19</v>
      </c>
    </row>
    <row r="25" spans="1:12" s="146" customFormat="1" ht="15" customHeight="1">
      <c r="A25" s="145" t="s">
        <v>166</v>
      </c>
      <c r="B25" s="144" t="s">
        <v>164</v>
      </c>
      <c r="C25" s="143">
        <f t="shared" si="1"/>
        <v>94</v>
      </c>
      <c r="D25" s="142">
        <v>6</v>
      </c>
      <c r="E25" s="142">
        <v>10</v>
      </c>
      <c r="F25" s="142">
        <v>18</v>
      </c>
      <c r="G25" s="142">
        <v>20</v>
      </c>
      <c r="H25" s="142">
        <v>20</v>
      </c>
      <c r="I25" s="140">
        <v>20</v>
      </c>
    </row>
    <row r="26" spans="1:12" s="146" customFormat="1" ht="15" customHeight="1">
      <c r="A26" s="145" t="s">
        <v>165</v>
      </c>
      <c r="B26" s="144" t="s">
        <v>164</v>
      </c>
      <c r="C26" s="143">
        <f t="shared" si="1"/>
        <v>99</v>
      </c>
      <c r="D26" s="142">
        <v>6</v>
      </c>
      <c r="E26" s="142">
        <v>15</v>
      </c>
      <c r="F26" s="142">
        <v>18</v>
      </c>
      <c r="G26" s="142">
        <v>20</v>
      </c>
      <c r="H26" s="142">
        <v>20</v>
      </c>
      <c r="I26" s="140">
        <v>20</v>
      </c>
    </row>
    <row r="27" spans="1:12" s="146" customFormat="1" ht="15" customHeight="1">
      <c r="A27" s="145" t="s">
        <v>163</v>
      </c>
      <c r="B27" s="144" t="s">
        <v>159</v>
      </c>
      <c r="C27" s="143">
        <f t="shared" si="1"/>
        <v>70</v>
      </c>
      <c r="D27" s="142">
        <v>6</v>
      </c>
      <c r="E27" s="142">
        <v>10</v>
      </c>
      <c r="F27" s="142">
        <v>12</v>
      </c>
      <c r="G27" s="142">
        <v>14</v>
      </c>
      <c r="H27" s="142">
        <v>14</v>
      </c>
      <c r="I27" s="140">
        <v>14</v>
      </c>
    </row>
    <row r="28" spans="1:12" s="146" customFormat="1" ht="15" customHeight="1">
      <c r="A28" s="145" t="s">
        <v>162</v>
      </c>
      <c r="B28" s="144" t="s">
        <v>159</v>
      </c>
      <c r="C28" s="143">
        <f t="shared" si="1"/>
        <v>100</v>
      </c>
      <c r="D28" s="142">
        <v>6</v>
      </c>
      <c r="E28" s="142">
        <v>18</v>
      </c>
      <c r="F28" s="142">
        <v>19</v>
      </c>
      <c r="G28" s="142">
        <v>19</v>
      </c>
      <c r="H28" s="142">
        <v>19</v>
      </c>
      <c r="I28" s="140">
        <v>19</v>
      </c>
    </row>
    <row r="29" spans="1:12" s="146" customFormat="1" ht="15" customHeight="1">
      <c r="A29" s="145" t="s">
        <v>161</v>
      </c>
      <c r="B29" s="144" t="s">
        <v>159</v>
      </c>
      <c r="C29" s="143">
        <f t="shared" si="1"/>
        <v>62</v>
      </c>
      <c r="D29" s="142">
        <v>3</v>
      </c>
      <c r="E29" s="142">
        <v>10</v>
      </c>
      <c r="F29" s="142">
        <v>11</v>
      </c>
      <c r="G29" s="148">
        <v>12</v>
      </c>
      <c r="H29" s="142">
        <v>13</v>
      </c>
      <c r="I29" s="147">
        <v>13</v>
      </c>
    </row>
    <row r="30" spans="1:12" s="146" customFormat="1" ht="15" customHeight="1">
      <c r="A30" s="145" t="s">
        <v>160</v>
      </c>
      <c r="B30" s="144" t="s">
        <v>159</v>
      </c>
      <c r="C30" s="143">
        <f t="shared" si="1"/>
        <v>73</v>
      </c>
      <c r="D30" s="142">
        <v>6</v>
      </c>
      <c r="E30" s="142">
        <v>10</v>
      </c>
      <c r="F30" s="142">
        <v>12</v>
      </c>
      <c r="G30" s="142">
        <v>15</v>
      </c>
      <c r="H30" s="142">
        <v>15</v>
      </c>
      <c r="I30" s="140">
        <v>15</v>
      </c>
    </row>
    <row r="31" spans="1:12" s="146" customFormat="1" ht="15" customHeight="1">
      <c r="A31" s="145" t="s">
        <v>158</v>
      </c>
      <c r="B31" s="144" t="s">
        <v>155</v>
      </c>
      <c r="C31" s="143">
        <f t="shared" si="1"/>
        <v>83</v>
      </c>
      <c r="D31" s="142">
        <v>6</v>
      </c>
      <c r="E31" s="142">
        <v>14</v>
      </c>
      <c r="F31" s="142">
        <v>15</v>
      </c>
      <c r="G31" s="148">
        <v>15</v>
      </c>
      <c r="H31" s="148">
        <v>18</v>
      </c>
      <c r="I31" s="140">
        <v>15</v>
      </c>
    </row>
    <row r="32" spans="1:12" s="146" customFormat="1" ht="15" customHeight="1">
      <c r="A32" s="145" t="s">
        <v>157</v>
      </c>
      <c r="B32" s="144" t="s">
        <v>155</v>
      </c>
      <c r="C32" s="143">
        <f t="shared" si="1"/>
        <v>60</v>
      </c>
      <c r="D32" s="142">
        <v>6</v>
      </c>
      <c r="E32" s="142">
        <v>10</v>
      </c>
      <c r="F32" s="142">
        <v>11</v>
      </c>
      <c r="G32" s="142">
        <v>11</v>
      </c>
      <c r="H32" s="142">
        <v>11</v>
      </c>
      <c r="I32" s="140">
        <v>11</v>
      </c>
    </row>
    <row r="33" spans="1:9" s="146" customFormat="1" ht="15" customHeight="1">
      <c r="A33" s="145" t="s">
        <v>156</v>
      </c>
      <c r="B33" s="144" t="s">
        <v>155</v>
      </c>
      <c r="C33" s="143">
        <f t="shared" si="1"/>
        <v>80</v>
      </c>
      <c r="D33" s="142">
        <v>12</v>
      </c>
      <c r="E33" s="142">
        <v>12</v>
      </c>
      <c r="F33" s="142">
        <v>12</v>
      </c>
      <c r="G33" s="142">
        <v>14</v>
      </c>
      <c r="H33" s="142">
        <v>15</v>
      </c>
      <c r="I33" s="140">
        <v>15</v>
      </c>
    </row>
    <row r="34" spans="1:9" s="146" customFormat="1" ht="15" customHeight="1">
      <c r="A34" s="145" t="s">
        <v>154</v>
      </c>
      <c r="B34" s="144" t="s">
        <v>153</v>
      </c>
      <c r="C34" s="143">
        <f t="shared" si="1"/>
        <v>61</v>
      </c>
      <c r="D34" s="142">
        <v>6</v>
      </c>
      <c r="E34" s="142">
        <v>11</v>
      </c>
      <c r="F34" s="142">
        <v>11</v>
      </c>
      <c r="G34" s="142">
        <v>11</v>
      </c>
      <c r="H34" s="142">
        <v>11</v>
      </c>
      <c r="I34" s="140">
        <v>11</v>
      </c>
    </row>
    <row r="35" spans="1:9" s="146" customFormat="1" ht="15" customHeight="1">
      <c r="A35" s="145" t="s">
        <v>152</v>
      </c>
      <c r="B35" s="144" t="s">
        <v>151</v>
      </c>
      <c r="C35" s="143">
        <f t="shared" si="1"/>
        <v>42</v>
      </c>
      <c r="D35" s="142">
        <v>6</v>
      </c>
      <c r="E35" s="142">
        <v>18</v>
      </c>
      <c r="F35" s="142">
        <v>18</v>
      </c>
      <c r="G35" s="141" t="s">
        <v>142</v>
      </c>
      <c r="H35" s="141" t="s">
        <v>142</v>
      </c>
      <c r="I35" s="140" t="s">
        <v>142</v>
      </c>
    </row>
    <row r="36" spans="1:9" s="146" customFormat="1" ht="15" customHeight="1">
      <c r="A36" s="145" t="s">
        <v>150</v>
      </c>
      <c r="B36" s="144" t="s">
        <v>149</v>
      </c>
      <c r="C36" s="143">
        <f t="shared" si="1"/>
        <v>48</v>
      </c>
      <c r="D36" s="141" t="s">
        <v>142</v>
      </c>
      <c r="E36" s="142">
        <v>8</v>
      </c>
      <c r="F36" s="142">
        <v>10</v>
      </c>
      <c r="G36" s="141">
        <v>10</v>
      </c>
      <c r="H36" s="141">
        <v>10</v>
      </c>
      <c r="I36" s="140">
        <v>10</v>
      </c>
    </row>
    <row r="37" spans="1:9" s="146" customFormat="1" ht="15" customHeight="1">
      <c r="A37" s="145" t="s">
        <v>148</v>
      </c>
      <c r="B37" s="144" t="s">
        <v>147</v>
      </c>
      <c r="C37" s="149">
        <v>25</v>
      </c>
      <c r="D37" s="97" t="s">
        <v>101</v>
      </c>
      <c r="E37" s="148">
        <v>5</v>
      </c>
      <c r="F37" s="148">
        <v>5</v>
      </c>
      <c r="G37" s="97">
        <v>5</v>
      </c>
      <c r="H37" s="97">
        <v>5</v>
      </c>
      <c r="I37" s="147">
        <v>5</v>
      </c>
    </row>
    <row r="38" spans="1:9" s="146" customFormat="1" ht="15" customHeight="1">
      <c r="A38" s="145" t="s">
        <v>146</v>
      </c>
      <c r="B38" s="144" t="s">
        <v>143</v>
      </c>
      <c r="C38" s="143">
        <f>SUM(D38:I38)</f>
        <v>101</v>
      </c>
      <c r="D38" s="142">
        <v>9</v>
      </c>
      <c r="E38" s="142">
        <v>10</v>
      </c>
      <c r="F38" s="142">
        <v>12</v>
      </c>
      <c r="G38" s="142">
        <v>22</v>
      </c>
      <c r="H38" s="142">
        <v>24</v>
      </c>
      <c r="I38" s="140">
        <v>24</v>
      </c>
    </row>
    <row r="39" spans="1:9" s="146" customFormat="1" ht="15" customHeight="1">
      <c r="A39" s="145" t="s">
        <v>145</v>
      </c>
      <c r="B39" s="144" t="s">
        <v>143</v>
      </c>
      <c r="C39" s="143">
        <f>SUM(D39:I39)</f>
        <v>35</v>
      </c>
      <c r="D39" s="142">
        <v>7</v>
      </c>
      <c r="E39" s="142">
        <v>13</v>
      </c>
      <c r="F39" s="142">
        <v>15</v>
      </c>
      <c r="G39" s="141" t="s">
        <v>101</v>
      </c>
      <c r="H39" s="141" t="s">
        <v>101</v>
      </c>
      <c r="I39" s="140" t="s">
        <v>101</v>
      </c>
    </row>
    <row r="40" spans="1:9" ht="15" customHeight="1">
      <c r="A40" s="145" t="s">
        <v>144</v>
      </c>
      <c r="B40" s="144" t="s">
        <v>143</v>
      </c>
      <c r="C40" s="143">
        <f>SUM(D40:I40)</f>
        <v>58</v>
      </c>
      <c r="D40" s="141" t="s">
        <v>142</v>
      </c>
      <c r="E40" s="142">
        <v>5</v>
      </c>
      <c r="F40" s="142">
        <v>8</v>
      </c>
      <c r="G40" s="141">
        <v>15</v>
      </c>
      <c r="H40" s="141">
        <v>15</v>
      </c>
      <c r="I40" s="140">
        <v>15</v>
      </c>
    </row>
    <row r="41" spans="1:9" ht="15" customHeight="1">
      <c r="A41" s="145" t="s">
        <v>141</v>
      </c>
      <c r="B41" s="144" t="s">
        <v>139</v>
      </c>
      <c r="C41" s="143">
        <f>SUM(D41:I41)</f>
        <v>131</v>
      </c>
      <c r="D41" s="142">
        <v>12</v>
      </c>
      <c r="E41" s="142">
        <v>20</v>
      </c>
      <c r="F41" s="142">
        <v>24</v>
      </c>
      <c r="G41" s="141">
        <v>25</v>
      </c>
      <c r="H41" s="141">
        <v>25</v>
      </c>
      <c r="I41" s="140">
        <v>25</v>
      </c>
    </row>
    <row r="42" spans="1:9" ht="15" customHeight="1" thickBot="1">
      <c r="A42" s="139" t="s">
        <v>140</v>
      </c>
      <c r="B42" s="112" t="s">
        <v>139</v>
      </c>
      <c r="C42" s="138">
        <f>SUM(D42:I42)</f>
        <v>116</v>
      </c>
      <c r="D42" s="137" t="s">
        <v>101</v>
      </c>
      <c r="E42" s="136">
        <v>20</v>
      </c>
      <c r="F42" s="136">
        <v>24</v>
      </c>
      <c r="G42" s="136">
        <v>24</v>
      </c>
      <c r="H42" s="136">
        <v>24</v>
      </c>
      <c r="I42" s="135">
        <v>24</v>
      </c>
    </row>
    <row r="43" spans="1:9">
      <c r="I43" s="134" t="s">
        <v>83</v>
      </c>
    </row>
  </sheetData>
  <mergeCells count="5">
    <mergeCell ref="A1:I1"/>
    <mergeCell ref="A3:A4"/>
    <mergeCell ref="B3:B4"/>
    <mergeCell ref="C3:I3"/>
    <mergeCell ref="H2:I2"/>
  </mergeCells>
  <phoneticPr fontId="4"/>
  <pageMargins left="0.25" right="0.25" top="0.75" bottom="0.75" header="0.3" footer="0.3"/>
  <pageSetup paperSize="9" scale="74" fitToHeight="0" orientation="portrait" r:id="rId1"/>
  <headerFooter alignWithMargins="0">
    <oddHeader>&amp;R&amp;A&amp;F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5E80-B796-49CA-AF00-D1457A7ACB99}">
  <sheetPr>
    <tabColor theme="5" tint="0.59999389629810485"/>
  </sheetPr>
  <dimension ref="A1:H14"/>
  <sheetViews>
    <sheetView showGridLines="0" zoomScaleNormal="100" workbookViewId="0">
      <selection activeCell="K10" sqref="K10"/>
    </sheetView>
  </sheetViews>
  <sheetFormatPr defaultRowHeight="18"/>
  <cols>
    <col min="1" max="1" width="9" style="167" customWidth="1"/>
    <col min="2" max="2" width="4.36328125" style="167" customWidth="1"/>
    <col min="3" max="3" width="36.26953125" style="167" customWidth="1"/>
    <col min="4" max="4" width="12.7265625" style="167" bestFit="1" customWidth="1"/>
    <col min="5" max="7" width="7" style="167" customWidth="1"/>
    <col min="8" max="16384" width="8.7265625" style="167"/>
  </cols>
  <sheetData>
    <row r="1" spans="1:8">
      <c r="A1" s="553" t="s">
        <v>223</v>
      </c>
      <c r="B1" s="553"/>
      <c r="C1" s="553"/>
      <c r="D1" s="553"/>
      <c r="E1" s="553"/>
      <c r="F1" s="553"/>
      <c r="G1" s="553"/>
    </row>
    <row r="2" spans="1:8" ht="18.5" thickBot="1">
      <c r="A2" s="171" t="s">
        <v>222</v>
      </c>
      <c r="B2" s="171"/>
      <c r="C2" s="166"/>
      <c r="D2" s="165"/>
      <c r="E2" s="165"/>
      <c r="F2" s="540">
        <v>45383</v>
      </c>
      <c r="G2" s="540"/>
      <c r="H2" s="540"/>
    </row>
    <row r="3" spans="1:8" ht="15" customHeight="1">
      <c r="A3" s="554" t="s">
        <v>221</v>
      </c>
      <c r="B3" s="555"/>
      <c r="C3" s="536" t="s">
        <v>220</v>
      </c>
      <c r="D3" s="536" t="s">
        <v>219</v>
      </c>
      <c r="E3" s="538" t="s">
        <v>135</v>
      </c>
      <c r="F3" s="539"/>
      <c r="G3" s="539"/>
      <c r="H3" s="539"/>
    </row>
    <row r="4" spans="1:8" ht="15" customHeight="1">
      <c r="A4" s="556"/>
      <c r="B4" s="557"/>
      <c r="C4" s="537"/>
      <c r="D4" s="537"/>
      <c r="E4" s="163" t="s">
        <v>134</v>
      </c>
      <c r="F4" s="162" t="s">
        <v>90</v>
      </c>
      <c r="G4" s="161" t="s">
        <v>133</v>
      </c>
      <c r="H4" s="161" t="s">
        <v>132</v>
      </c>
    </row>
    <row r="5" spans="1:8" ht="15" customHeight="1">
      <c r="A5" s="542" t="s">
        <v>128</v>
      </c>
      <c r="B5" s="542"/>
      <c r="C5" s="543"/>
      <c r="D5" s="183"/>
      <c r="E5" s="182">
        <f>SUM(E6:E12)</f>
        <v>57</v>
      </c>
      <c r="F5" s="544" t="s">
        <v>218</v>
      </c>
      <c r="G5" s="544"/>
      <c r="H5" s="544"/>
    </row>
    <row r="6" spans="1:8" ht="15" customHeight="1">
      <c r="A6" s="179" t="s">
        <v>217</v>
      </c>
      <c r="B6" s="181" t="s">
        <v>216</v>
      </c>
      <c r="C6" s="180" t="s">
        <v>215</v>
      </c>
      <c r="D6" s="144" t="s">
        <v>172</v>
      </c>
      <c r="E6" s="175">
        <f>SUM(F6:H6)</f>
        <v>19</v>
      </c>
      <c r="F6" s="147">
        <v>3</v>
      </c>
      <c r="G6" s="147">
        <v>8</v>
      </c>
      <c r="H6" s="147">
        <v>8</v>
      </c>
    </row>
    <row r="7" spans="1:8" ht="15" customHeight="1">
      <c r="A7" s="545" t="s">
        <v>214</v>
      </c>
      <c r="B7" s="546"/>
      <c r="C7" s="178" t="s">
        <v>213</v>
      </c>
      <c r="D7" s="144" t="s">
        <v>172</v>
      </c>
      <c r="E7" s="175">
        <v>14</v>
      </c>
      <c r="F7" s="147" t="s">
        <v>212</v>
      </c>
      <c r="G7" s="147" t="s">
        <v>211</v>
      </c>
      <c r="H7" s="147" t="s">
        <v>210</v>
      </c>
    </row>
    <row r="8" spans="1:8" ht="15" customHeight="1">
      <c r="A8" s="547" t="s">
        <v>209</v>
      </c>
      <c r="B8" s="548"/>
      <c r="C8" s="177" t="s">
        <v>208</v>
      </c>
      <c r="D8" s="144" t="s">
        <v>207</v>
      </c>
      <c r="E8" s="175">
        <f>SUM(F8:H8)</f>
        <v>5</v>
      </c>
      <c r="F8" s="541">
        <v>5</v>
      </c>
      <c r="G8" s="541"/>
      <c r="H8" s="541"/>
    </row>
    <row r="9" spans="1:8" ht="15" customHeight="1">
      <c r="A9" s="549"/>
      <c r="B9" s="550"/>
      <c r="C9" s="177" t="s">
        <v>206</v>
      </c>
      <c r="D9" s="144" t="s">
        <v>205</v>
      </c>
      <c r="E9" s="175">
        <f>SUM(F9:H9)</f>
        <v>4</v>
      </c>
      <c r="F9" s="541">
        <v>4</v>
      </c>
      <c r="G9" s="541"/>
      <c r="H9" s="541"/>
    </row>
    <row r="10" spans="1:8" ht="15" customHeight="1">
      <c r="A10" s="549"/>
      <c r="B10" s="550"/>
      <c r="C10" s="177" t="s">
        <v>204</v>
      </c>
      <c r="D10" s="176" t="s">
        <v>203</v>
      </c>
      <c r="E10" s="175">
        <f>SUM(F10:H10)</f>
        <v>5</v>
      </c>
      <c r="F10" s="541">
        <v>5</v>
      </c>
      <c r="G10" s="541"/>
      <c r="H10" s="541"/>
    </row>
    <row r="11" spans="1:8" ht="15" customHeight="1">
      <c r="A11" s="549"/>
      <c r="B11" s="550"/>
      <c r="C11" s="177" t="s">
        <v>202</v>
      </c>
      <c r="D11" s="176" t="s">
        <v>201</v>
      </c>
      <c r="E11" s="175">
        <v>5</v>
      </c>
      <c r="F11" s="541">
        <v>5</v>
      </c>
      <c r="G11" s="541"/>
      <c r="H11" s="541"/>
    </row>
    <row r="12" spans="1:8" ht="15" customHeight="1" thickBot="1">
      <c r="A12" s="551"/>
      <c r="B12" s="552"/>
      <c r="C12" s="174" t="s">
        <v>200</v>
      </c>
      <c r="D12" s="173" t="s">
        <v>199</v>
      </c>
      <c r="E12" s="172">
        <f>SUM(F12:H12)</f>
        <v>5</v>
      </c>
      <c r="F12" s="541">
        <v>5</v>
      </c>
      <c r="G12" s="541"/>
      <c r="H12" s="541"/>
    </row>
    <row r="13" spans="1:8">
      <c r="A13" s="171" t="s">
        <v>198</v>
      </c>
      <c r="B13" s="171"/>
      <c r="C13" s="152"/>
      <c r="D13" s="152"/>
      <c r="E13" s="152"/>
      <c r="F13" s="170"/>
      <c r="G13" s="170"/>
      <c r="H13" s="169"/>
    </row>
    <row r="14" spans="1:8">
      <c r="C14" s="146"/>
      <c r="D14" s="168"/>
      <c r="E14" s="146"/>
      <c r="F14" s="146"/>
      <c r="G14" s="146"/>
      <c r="H14" s="134" t="s">
        <v>83</v>
      </c>
    </row>
  </sheetData>
  <mergeCells count="15">
    <mergeCell ref="A1:G1"/>
    <mergeCell ref="C3:C4"/>
    <mergeCell ref="F2:H2"/>
    <mergeCell ref="A3:B4"/>
    <mergeCell ref="D3:D4"/>
    <mergeCell ref="E3:H3"/>
    <mergeCell ref="F12:H12"/>
    <mergeCell ref="A5:C5"/>
    <mergeCell ref="F5:H5"/>
    <mergeCell ref="A7:B7"/>
    <mergeCell ref="A8:B12"/>
    <mergeCell ref="F8:H8"/>
    <mergeCell ref="F10:H10"/>
    <mergeCell ref="F9:H9"/>
    <mergeCell ref="F11:H11"/>
  </mergeCells>
  <phoneticPr fontId="4"/>
  <pageMargins left="0.70866141732283472" right="0.70866141732283472" top="0.74803149606299213" bottom="0.74803149606299213" header="0.31496062992125984" footer="0.31496062992125984"/>
  <pageSetup paperSize="9" scale="95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80E2-7AFA-48B1-A153-4DC4148E526B}">
  <sheetPr>
    <tabColor theme="5" tint="0.59999389629810485"/>
    <pageSetUpPr autoPageBreaks="0" fitToPage="1"/>
  </sheetPr>
  <dimension ref="A1:L28"/>
  <sheetViews>
    <sheetView showGridLines="0" topLeftCell="A2" zoomScaleNormal="100" zoomScaleSheetLayoutView="100" workbookViewId="0">
      <selection activeCell="K10" sqref="K10"/>
    </sheetView>
  </sheetViews>
  <sheetFormatPr defaultColWidth="9" defaultRowHeight="13"/>
  <cols>
    <col min="1" max="1" width="30.08984375" style="133" customWidth="1"/>
    <col min="2" max="2" width="13.26953125" style="133" customWidth="1"/>
    <col min="3" max="9" width="6.26953125" style="133" customWidth="1"/>
    <col min="10" max="10" width="9" style="133"/>
    <col min="11" max="11" width="13.08984375" style="133" customWidth="1"/>
    <col min="12" max="16384" width="9" style="133"/>
  </cols>
  <sheetData>
    <row r="1" spans="1:12" ht="16.5">
      <c r="A1" s="533" t="s">
        <v>244</v>
      </c>
      <c r="B1" s="533"/>
      <c r="C1" s="533"/>
      <c r="D1" s="533"/>
      <c r="E1" s="533"/>
      <c r="F1" s="533"/>
      <c r="G1" s="533"/>
      <c r="H1" s="533"/>
      <c r="I1" s="533"/>
    </row>
    <row r="2" spans="1:12" s="151" customFormat="1" ht="13.5" customHeight="1" thickBot="1">
      <c r="A2" s="166" t="s">
        <v>99</v>
      </c>
      <c r="B2" s="165"/>
      <c r="C2" s="165"/>
      <c r="D2" s="165"/>
      <c r="E2" s="165"/>
      <c r="F2" s="165"/>
      <c r="G2" s="540">
        <v>45383</v>
      </c>
      <c r="H2" s="540"/>
      <c r="I2" s="540"/>
      <c r="J2" s="164"/>
    </row>
    <row r="3" spans="1:12" s="158" customFormat="1" ht="15" customHeight="1">
      <c r="A3" s="558" t="s">
        <v>137</v>
      </c>
      <c r="B3" s="536" t="s">
        <v>219</v>
      </c>
      <c r="C3" s="538" t="s">
        <v>135</v>
      </c>
      <c r="D3" s="539"/>
      <c r="E3" s="539"/>
      <c r="F3" s="539"/>
      <c r="G3" s="539"/>
      <c r="H3" s="539"/>
      <c r="I3" s="539"/>
      <c r="J3" s="159"/>
    </row>
    <row r="4" spans="1:12" s="158" customFormat="1" ht="15" customHeight="1">
      <c r="A4" s="559"/>
      <c r="B4" s="537"/>
      <c r="C4" s="196" t="s">
        <v>134</v>
      </c>
      <c r="D4" s="162" t="s">
        <v>90</v>
      </c>
      <c r="E4" s="161" t="s">
        <v>133</v>
      </c>
      <c r="F4" s="161" t="s">
        <v>132</v>
      </c>
      <c r="G4" s="161" t="s">
        <v>131</v>
      </c>
      <c r="H4" s="161" t="s">
        <v>130</v>
      </c>
      <c r="I4" s="160" t="s">
        <v>129</v>
      </c>
      <c r="J4" s="159"/>
    </row>
    <row r="5" spans="1:12" s="158" customFormat="1" ht="15" customHeight="1">
      <c r="A5" s="157" t="s">
        <v>128</v>
      </c>
      <c r="B5" s="183"/>
      <c r="C5" s="182">
        <v>321</v>
      </c>
      <c r="D5" s="195">
        <v>63</v>
      </c>
      <c r="E5" s="194">
        <v>98</v>
      </c>
      <c r="F5" s="194">
        <v>93</v>
      </c>
      <c r="G5" s="544">
        <v>67</v>
      </c>
      <c r="H5" s="544"/>
      <c r="I5" s="544"/>
      <c r="J5" s="159"/>
    </row>
    <row r="6" spans="1:12" s="158" customFormat="1" ht="15" customHeight="1">
      <c r="A6" s="192" t="s">
        <v>243</v>
      </c>
      <c r="B6" s="144" t="s">
        <v>242</v>
      </c>
      <c r="C6" s="175">
        <v>26</v>
      </c>
      <c r="D6" s="147">
        <v>6</v>
      </c>
      <c r="E6" s="147">
        <v>10</v>
      </c>
      <c r="F6" s="147">
        <v>10</v>
      </c>
      <c r="G6" s="147" t="s">
        <v>101</v>
      </c>
      <c r="H6" s="147" t="s">
        <v>101</v>
      </c>
      <c r="I6" s="147" t="s">
        <v>101</v>
      </c>
      <c r="J6" s="159"/>
    </row>
    <row r="7" spans="1:12" s="158" customFormat="1" ht="15" customHeight="1">
      <c r="A7" s="192" t="s">
        <v>241</v>
      </c>
      <c r="B7" s="144" t="s">
        <v>240</v>
      </c>
      <c r="C7" s="175">
        <v>40</v>
      </c>
      <c r="D7" s="147">
        <v>3</v>
      </c>
      <c r="E7" s="147">
        <v>9</v>
      </c>
      <c r="F7" s="193">
        <v>9</v>
      </c>
      <c r="G7" s="193">
        <v>8</v>
      </c>
      <c r="H7" s="541">
        <v>11</v>
      </c>
      <c r="I7" s="541"/>
      <c r="J7" s="159"/>
    </row>
    <row r="8" spans="1:12" s="158" customFormat="1" ht="15" customHeight="1">
      <c r="A8" s="192" t="s">
        <v>239</v>
      </c>
      <c r="B8" s="144" t="s">
        <v>238</v>
      </c>
      <c r="C8" s="175">
        <v>48</v>
      </c>
      <c r="D8" s="147">
        <v>8</v>
      </c>
      <c r="E8" s="147">
        <v>8</v>
      </c>
      <c r="F8" s="147">
        <v>8</v>
      </c>
      <c r="G8" s="193">
        <v>8</v>
      </c>
      <c r="H8" s="147">
        <v>8</v>
      </c>
      <c r="I8" s="147">
        <v>8</v>
      </c>
      <c r="J8" s="159"/>
    </row>
    <row r="9" spans="1:12" s="158" customFormat="1" ht="15" customHeight="1">
      <c r="A9" s="192" t="s">
        <v>237</v>
      </c>
      <c r="B9" s="144" t="s">
        <v>236</v>
      </c>
      <c r="C9" s="175">
        <v>24</v>
      </c>
      <c r="D9" s="147">
        <v>6</v>
      </c>
      <c r="E9" s="193">
        <v>8</v>
      </c>
      <c r="F9" s="193">
        <v>10</v>
      </c>
      <c r="G9" s="147" t="s">
        <v>101</v>
      </c>
      <c r="H9" s="147" t="s">
        <v>101</v>
      </c>
      <c r="I9" s="147" t="s">
        <v>101</v>
      </c>
      <c r="J9" s="159"/>
    </row>
    <row r="10" spans="1:12" s="158" customFormat="1" ht="15" customHeight="1">
      <c r="A10" s="192" t="s">
        <v>235</v>
      </c>
      <c r="B10" s="144" t="s">
        <v>234</v>
      </c>
      <c r="C10" s="175">
        <f>SUM(D10:I10)</f>
        <v>24</v>
      </c>
      <c r="D10" s="147">
        <v>8</v>
      </c>
      <c r="E10" s="147">
        <v>8</v>
      </c>
      <c r="F10" s="147">
        <v>8</v>
      </c>
      <c r="G10" s="147" t="s">
        <v>101</v>
      </c>
      <c r="H10" s="147" t="s">
        <v>101</v>
      </c>
      <c r="I10" s="147" t="s">
        <v>101</v>
      </c>
      <c r="J10" s="159"/>
    </row>
    <row r="11" spans="1:12" s="158" customFormat="1" ht="15" customHeight="1">
      <c r="A11" s="192" t="s">
        <v>233</v>
      </c>
      <c r="B11" s="144" t="s">
        <v>232</v>
      </c>
      <c r="C11" s="175">
        <v>40</v>
      </c>
      <c r="D11" s="147">
        <v>7</v>
      </c>
      <c r="E11" s="147">
        <v>15</v>
      </c>
      <c r="F11" s="147">
        <v>9</v>
      </c>
      <c r="G11" s="147">
        <v>3</v>
      </c>
      <c r="H11" s="541">
        <v>6</v>
      </c>
      <c r="I11" s="541"/>
      <c r="J11" s="159"/>
    </row>
    <row r="12" spans="1:12" s="158" customFormat="1" ht="15" customHeight="1">
      <c r="A12" s="192" t="s">
        <v>231</v>
      </c>
      <c r="B12" s="144" t="s">
        <v>230</v>
      </c>
      <c r="C12" s="175">
        <v>24</v>
      </c>
      <c r="D12" s="147">
        <v>6</v>
      </c>
      <c r="E12" s="147">
        <v>9</v>
      </c>
      <c r="F12" s="147">
        <v>6</v>
      </c>
      <c r="G12" s="541">
        <v>3</v>
      </c>
      <c r="H12" s="541"/>
      <c r="I12" s="541"/>
      <c r="J12" s="159"/>
    </row>
    <row r="13" spans="1:12" s="158" customFormat="1" ht="15" customHeight="1">
      <c r="A13" s="192" t="s">
        <v>229</v>
      </c>
      <c r="B13" s="144" t="s">
        <v>228</v>
      </c>
      <c r="C13" s="175">
        <f>SUM(D13:I13)</f>
        <v>40</v>
      </c>
      <c r="D13" s="147">
        <v>8</v>
      </c>
      <c r="E13" s="147">
        <v>13</v>
      </c>
      <c r="F13" s="147">
        <v>12</v>
      </c>
      <c r="G13" s="147">
        <v>6</v>
      </c>
      <c r="H13" s="541">
        <v>1</v>
      </c>
      <c r="I13" s="541"/>
      <c r="J13" s="159"/>
    </row>
    <row r="14" spans="1:12" s="158" customFormat="1" ht="15" customHeight="1">
      <c r="A14" s="192" t="s">
        <v>227</v>
      </c>
      <c r="B14" s="144" t="s">
        <v>226</v>
      </c>
      <c r="C14" s="175">
        <f>SUM(D14:I14)</f>
        <v>20</v>
      </c>
      <c r="D14" s="147">
        <v>5</v>
      </c>
      <c r="E14" s="147">
        <v>6</v>
      </c>
      <c r="F14" s="147">
        <v>9</v>
      </c>
      <c r="G14" s="147" t="s">
        <v>101</v>
      </c>
      <c r="H14" s="147" t="s">
        <v>101</v>
      </c>
      <c r="I14" s="147" t="s">
        <v>101</v>
      </c>
      <c r="J14" s="159"/>
    </row>
    <row r="15" spans="1:12" s="158" customFormat="1" ht="15" customHeight="1" thickBot="1">
      <c r="A15" s="191" t="s">
        <v>225</v>
      </c>
      <c r="B15" s="173" t="s">
        <v>224</v>
      </c>
      <c r="C15" s="172">
        <v>35</v>
      </c>
      <c r="D15" s="190">
        <v>6</v>
      </c>
      <c r="E15" s="190">
        <v>12</v>
      </c>
      <c r="F15" s="190">
        <v>12</v>
      </c>
      <c r="G15" s="560">
        <v>5</v>
      </c>
      <c r="H15" s="560"/>
      <c r="I15" s="560"/>
      <c r="J15" s="159"/>
      <c r="L15" s="189"/>
    </row>
    <row r="16" spans="1:12" ht="18">
      <c r="B16" s="187"/>
      <c r="F16" s="186"/>
      <c r="G16" s="186"/>
      <c r="H16" s="185"/>
      <c r="I16" s="134" t="s">
        <v>83</v>
      </c>
    </row>
    <row r="17" spans="2:9" ht="18">
      <c r="B17" s="187"/>
      <c r="F17" s="186"/>
      <c r="G17" s="186"/>
      <c r="H17" s="185"/>
      <c r="I17" s="184"/>
    </row>
    <row r="18" spans="2:9" ht="18">
      <c r="B18" s="187"/>
      <c r="E18" s="188"/>
      <c r="F18" s="186"/>
      <c r="G18" s="186"/>
      <c r="H18" s="185"/>
      <c r="I18" s="184"/>
    </row>
    <row r="19" spans="2:9" ht="18">
      <c r="B19" s="187"/>
      <c r="F19" s="186"/>
      <c r="G19" s="186"/>
      <c r="H19" s="185"/>
      <c r="I19" s="184"/>
    </row>
    <row r="20" spans="2:9" ht="18">
      <c r="B20" s="187"/>
      <c r="F20" s="186"/>
      <c r="G20" s="186"/>
      <c r="H20" s="185"/>
      <c r="I20" s="184"/>
    </row>
    <row r="21" spans="2:9" ht="18">
      <c r="B21" s="187"/>
      <c r="F21" s="186"/>
      <c r="G21" s="186"/>
      <c r="H21" s="185"/>
      <c r="I21" s="184"/>
    </row>
    <row r="22" spans="2:9" ht="18">
      <c r="B22" s="187"/>
      <c r="F22" s="186"/>
      <c r="G22" s="186"/>
      <c r="H22" s="185"/>
      <c r="I22" s="184"/>
    </row>
    <row r="23" spans="2:9" ht="18">
      <c r="B23" s="187"/>
      <c r="F23" s="186"/>
      <c r="G23" s="186"/>
      <c r="H23" s="185"/>
      <c r="I23" s="184"/>
    </row>
    <row r="24" spans="2:9" ht="18">
      <c r="B24" s="187"/>
      <c r="F24" s="186"/>
      <c r="G24" s="186"/>
      <c r="H24" s="185"/>
      <c r="I24" s="184"/>
    </row>
    <row r="25" spans="2:9" ht="18">
      <c r="B25" s="187"/>
      <c r="F25" s="186"/>
      <c r="G25" s="186"/>
      <c r="H25" s="185"/>
      <c r="I25" s="184"/>
    </row>
    <row r="26" spans="2:9" ht="18">
      <c r="B26" s="187"/>
      <c r="F26" s="186"/>
      <c r="G26" s="186"/>
      <c r="H26" s="185"/>
      <c r="I26" s="184"/>
    </row>
    <row r="27" spans="2:9" ht="18">
      <c r="B27" s="187"/>
      <c r="F27" s="186"/>
      <c r="G27" s="186"/>
      <c r="H27" s="185"/>
      <c r="I27" s="184"/>
    </row>
    <row r="28" spans="2:9" ht="18">
      <c r="B28" s="187"/>
      <c r="F28" s="186"/>
      <c r="G28" s="186"/>
      <c r="H28" s="185"/>
      <c r="I28" s="184"/>
    </row>
  </sheetData>
  <mergeCells count="11">
    <mergeCell ref="G5:I5"/>
    <mergeCell ref="G12:I12"/>
    <mergeCell ref="H11:I11"/>
    <mergeCell ref="G15:I15"/>
    <mergeCell ref="H7:I7"/>
    <mergeCell ref="H13:I13"/>
    <mergeCell ref="A1:I1"/>
    <mergeCell ref="G2:I2"/>
    <mergeCell ref="A3:A4"/>
    <mergeCell ref="B3:B4"/>
    <mergeCell ref="C3:I3"/>
  </mergeCells>
  <phoneticPr fontId="4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>
    <oddHeader>&amp;R&amp;A&amp;F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ABE-50F5-496C-80A0-7C977A0BD3AB}">
  <sheetPr>
    <tabColor theme="5" tint="0.59999389629810485"/>
  </sheetPr>
  <dimension ref="A1:G9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8.7265625" style="198" customWidth="1"/>
    <col min="2" max="5" width="14.36328125" style="197" customWidth="1"/>
    <col min="6" max="16384" width="9" style="197"/>
  </cols>
  <sheetData>
    <row r="1" spans="1:7" ht="16.5">
      <c r="A1" s="563" t="s">
        <v>254</v>
      </c>
      <c r="B1" s="563"/>
      <c r="C1" s="563"/>
      <c r="D1" s="563"/>
      <c r="E1" s="563"/>
      <c r="F1" s="563"/>
      <c r="G1" s="563"/>
    </row>
    <row r="2" spans="1:7" s="210" customFormat="1" ht="13.5" customHeight="1" thickBot="1">
      <c r="A2" s="561" t="s">
        <v>253</v>
      </c>
      <c r="B2" s="561"/>
      <c r="C2" s="212"/>
      <c r="D2" s="212"/>
      <c r="E2" s="211" t="s">
        <v>252</v>
      </c>
    </row>
    <row r="3" spans="1:7" s="202" customFormat="1" ht="30" customHeight="1">
      <c r="A3" s="209" t="s">
        <v>251</v>
      </c>
      <c r="B3" s="208" t="s">
        <v>250</v>
      </c>
      <c r="C3" s="207" t="s">
        <v>249</v>
      </c>
      <c r="D3" s="206" t="s">
        <v>248</v>
      </c>
      <c r="E3" s="206" t="s">
        <v>247</v>
      </c>
    </row>
    <row r="4" spans="1:7" s="202" customFormat="1" ht="15" customHeight="1">
      <c r="A4" s="205" t="s">
        <v>246</v>
      </c>
      <c r="B4" s="114">
        <v>9436</v>
      </c>
      <c r="C4" s="114">
        <v>4145</v>
      </c>
      <c r="D4" s="114">
        <v>1110</v>
      </c>
      <c r="E4" s="114">
        <v>92</v>
      </c>
    </row>
    <row r="5" spans="1:7" s="202" customFormat="1" ht="15" customHeight="1">
      <c r="A5" s="205">
        <v>3</v>
      </c>
      <c r="B5" s="114">
        <v>9288</v>
      </c>
      <c r="C5" s="114">
        <v>4220</v>
      </c>
      <c r="D5" s="114">
        <v>969</v>
      </c>
      <c r="E5" s="114">
        <v>70</v>
      </c>
    </row>
    <row r="6" spans="1:7" s="202" customFormat="1" ht="15" customHeight="1">
      <c r="A6" s="204">
        <v>4</v>
      </c>
      <c r="B6" s="114">
        <v>8927</v>
      </c>
      <c r="C6" s="114">
        <v>4269</v>
      </c>
      <c r="D6" s="114">
        <v>1016</v>
      </c>
      <c r="E6" s="114" t="s">
        <v>101</v>
      </c>
    </row>
    <row r="7" spans="1:7" s="202" customFormat="1" ht="15" customHeight="1">
      <c r="A7" s="204">
        <v>5</v>
      </c>
      <c r="B7" s="114">
        <v>8469</v>
      </c>
      <c r="C7" s="114">
        <v>4307</v>
      </c>
      <c r="D7" s="114">
        <v>969</v>
      </c>
      <c r="E7" s="114" t="s">
        <v>101</v>
      </c>
    </row>
    <row r="8" spans="1:7" s="202" customFormat="1" ht="15" customHeight="1" thickBot="1">
      <c r="A8" s="203">
        <v>6</v>
      </c>
      <c r="B8" s="110">
        <v>8095</v>
      </c>
      <c r="C8" s="110">
        <v>4316</v>
      </c>
      <c r="D8" s="110">
        <v>982</v>
      </c>
      <c r="E8" s="110" t="s">
        <v>101</v>
      </c>
    </row>
    <row r="9" spans="1:7">
      <c r="A9" s="201"/>
      <c r="B9" s="200"/>
      <c r="C9" s="200"/>
      <c r="D9" s="562" t="s">
        <v>245</v>
      </c>
      <c r="E9" s="562"/>
    </row>
  </sheetData>
  <mergeCells count="3">
    <mergeCell ref="A2:B2"/>
    <mergeCell ref="D9:E9"/>
    <mergeCell ref="A1:G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2F3A-2FB5-4303-A012-752295379787}">
  <sheetPr>
    <tabColor theme="5" tint="0.59999389629810485"/>
    <pageSetUpPr fitToPage="1"/>
  </sheetPr>
  <dimension ref="A1:G53"/>
  <sheetViews>
    <sheetView showGridLines="0" zoomScaleNormal="100" zoomScaleSheetLayoutView="100" workbookViewId="0">
      <selection activeCell="K10" sqref="K10"/>
    </sheetView>
  </sheetViews>
  <sheetFormatPr defaultRowHeight="13"/>
  <cols>
    <col min="1" max="1" width="29.1796875" customWidth="1"/>
    <col min="2" max="2" width="6.08984375" style="234" customWidth="1"/>
    <col min="3" max="7" width="10.81640625" customWidth="1"/>
  </cols>
  <sheetData>
    <row r="1" spans="1:7" ht="16.5">
      <c r="A1" s="492" t="s">
        <v>255</v>
      </c>
      <c r="B1" s="492"/>
      <c r="C1" s="492"/>
      <c r="D1" s="492"/>
      <c r="E1" s="492"/>
      <c r="F1" s="492"/>
      <c r="G1" s="492"/>
    </row>
    <row r="2" spans="1:7" s="4" customFormat="1" ht="13.5" customHeight="1" thickBot="1">
      <c r="A2" s="213" t="s">
        <v>253</v>
      </c>
      <c r="B2" s="214"/>
      <c r="C2" s="214"/>
      <c r="D2" s="214"/>
      <c r="E2" s="215"/>
      <c r="F2" s="215"/>
      <c r="G2" s="214" t="s">
        <v>98</v>
      </c>
    </row>
    <row r="3" spans="1:7" s="8" customFormat="1" ht="15" customHeight="1">
      <c r="A3" s="564" t="s">
        <v>256</v>
      </c>
      <c r="B3" s="565"/>
      <c r="C3" s="216" t="s">
        <v>96</v>
      </c>
      <c r="D3" s="216">
        <v>3</v>
      </c>
      <c r="E3" s="216">
        <v>4</v>
      </c>
      <c r="F3" s="216">
        <v>5</v>
      </c>
      <c r="G3" s="216">
        <v>6</v>
      </c>
    </row>
    <row r="4" spans="1:7" s="8" customFormat="1" ht="15" customHeight="1">
      <c r="A4" s="217" t="s">
        <v>16</v>
      </c>
      <c r="B4" s="218"/>
      <c r="C4" s="219">
        <f>SUM(C5:C46)</f>
        <v>1930</v>
      </c>
      <c r="D4" s="219">
        <f>SUM(D5:D46)</f>
        <v>2010</v>
      </c>
      <c r="E4" s="219">
        <f>SUM(E5:E47)</f>
        <v>2136</v>
      </c>
      <c r="F4" s="219">
        <f>SUM(F5:F47)</f>
        <v>2273</v>
      </c>
      <c r="G4" s="219">
        <v>2369</v>
      </c>
    </row>
    <row r="5" spans="1:7" s="8" customFormat="1" ht="15" customHeight="1">
      <c r="A5" s="220" t="s">
        <v>257</v>
      </c>
      <c r="B5" s="221"/>
      <c r="C5" s="222">
        <v>63</v>
      </c>
      <c r="D5" s="222">
        <v>63</v>
      </c>
      <c r="E5" s="222">
        <v>65</v>
      </c>
      <c r="F5" s="222">
        <v>79</v>
      </c>
      <c r="G5" s="222">
        <v>67</v>
      </c>
    </row>
    <row r="6" spans="1:7" s="8" customFormat="1" ht="15" customHeight="1">
      <c r="A6" s="220" t="s">
        <v>258</v>
      </c>
      <c r="B6" s="221"/>
      <c r="C6" s="222">
        <v>46</v>
      </c>
      <c r="D6" s="222">
        <v>46</v>
      </c>
      <c r="E6" s="222">
        <v>54</v>
      </c>
      <c r="F6" s="222">
        <v>53</v>
      </c>
      <c r="G6" s="222">
        <v>85</v>
      </c>
    </row>
    <row r="7" spans="1:7" s="8" customFormat="1" ht="15" customHeight="1">
      <c r="A7" s="220" t="s">
        <v>259</v>
      </c>
      <c r="B7" s="221"/>
      <c r="C7" s="222">
        <v>81</v>
      </c>
      <c r="D7" s="222">
        <v>81</v>
      </c>
      <c r="E7" s="222">
        <v>80</v>
      </c>
      <c r="F7" s="222">
        <v>79</v>
      </c>
      <c r="G7" s="222">
        <v>80</v>
      </c>
    </row>
    <row r="8" spans="1:7" s="8" customFormat="1" ht="15" customHeight="1">
      <c r="A8" s="220" t="s">
        <v>260</v>
      </c>
      <c r="B8" s="221"/>
      <c r="C8" s="222">
        <v>70</v>
      </c>
      <c r="D8" s="222">
        <v>72</v>
      </c>
      <c r="E8" s="222">
        <v>70</v>
      </c>
      <c r="F8" s="222">
        <v>70</v>
      </c>
      <c r="G8" s="222">
        <v>80</v>
      </c>
    </row>
    <row r="9" spans="1:7" s="8" customFormat="1" ht="15" customHeight="1">
      <c r="A9" s="220" t="s">
        <v>261</v>
      </c>
      <c r="B9" s="221"/>
      <c r="C9" s="222">
        <v>101</v>
      </c>
      <c r="D9" s="222">
        <v>61</v>
      </c>
      <c r="E9" s="222">
        <v>65</v>
      </c>
      <c r="F9" s="222">
        <v>64</v>
      </c>
      <c r="G9" s="222">
        <v>65</v>
      </c>
    </row>
    <row r="10" spans="1:7" s="8" customFormat="1" ht="15" customHeight="1">
      <c r="A10" s="220" t="s">
        <v>262</v>
      </c>
      <c r="B10" s="221"/>
      <c r="C10" s="222">
        <v>72</v>
      </c>
      <c r="D10" s="222">
        <v>56</v>
      </c>
      <c r="E10" s="222">
        <v>57</v>
      </c>
      <c r="F10" s="222">
        <v>65</v>
      </c>
      <c r="G10" s="222">
        <v>65</v>
      </c>
    </row>
    <row r="11" spans="1:7" s="8" customFormat="1" ht="15" customHeight="1">
      <c r="A11" s="220" t="s">
        <v>263</v>
      </c>
      <c r="B11" s="223" t="s">
        <v>264</v>
      </c>
      <c r="C11" s="224" t="s">
        <v>142</v>
      </c>
      <c r="D11" s="224">
        <v>40</v>
      </c>
      <c r="E11" s="222">
        <v>40</v>
      </c>
      <c r="F11" s="222">
        <v>32</v>
      </c>
      <c r="G11" s="222">
        <v>36</v>
      </c>
    </row>
    <row r="12" spans="1:7" s="8" customFormat="1" ht="15" customHeight="1">
      <c r="A12" s="220" t="s">
        <v>265</v>
      </c>
      <c r="B12" s="223" t="s">
        <v>264</v>
      </c>
      <c r="C12" s="224" t="s">
        <v>142</v>
      </c>
      <c r="D12" s="224">
        <v>29</v>
      </c>
      <c r="E12" s="222">
        <v>39</v>
      </c>
      <c r="F12" s="222">
        <v>31</v>
      </c>
      <c r="G12" s="222">
        <v>39</v>
      </c>
    </row>
    <row r="13" spans="1:7" s="8" customFormat="1" ht="15" customHeight="1">
      <c r="A13" s="220" t="s">
        <v>266</v>
      </c>
      <c r="B13" s="221"/>
      <c r="C13" s="222">
        <v>70</v>
      </c>
      <c r="D13" s="222">
        <v>67</v>
      </c>
      <c r="E13" s="222">
        <v>64</v>
      </c>
      <c r="F13" s="222">
        <v>70</v>
      </c>
      <c r="G13" s="222">
        <v>71</v>
      </c>
    </row>
    <row r="14" spans="1:7" s="8" customFormat="1" ht="15" customHeight="1">
      <c r="A14" s="220" t="s">
        <v>267</v>
      </c>
      <c r="B14" s="223" t="s">
        <v>268</v>
      </c>
      <c r="C14" s="224">
        <v>40</v>
      </c>
      <c r="D14" s="222">
        <v>38</v>
      </c>
      <c r="E14" s="222">
        <v>35</v>
      </c>
      <c r="F14" s="222">
        <v>38</v>
      </c>
      <c r="G14" s="222">
        <v>40</v>
      </c>
    </row>
    <row r="15" spans="1:7" s="8" customFormat="1" ht="15" customHeight="1">
      <c r="A15" s="220" t="s">
        <v>269</v>
      </c>
      <c r="B15" s="223"/>
      <c r="C15" s="222">
        <v>54</v>
      </c>
      <c r="D15" s="222">
        <v>54</v>
      </c>
      <c r="E15" s="222">
        <v>54</v>
      </c>
      <c r="F15" s="222">
        <v>58</v>
      </c>
      <c r="G15" s="222">
        <v>59</v>
      </c>
    </row>
    <row r="16" spans="1:7" s="8" customFormat="1" ht="15" customHeight="1">
      <c r="A16" s="220" t="s">
        <v>270</v>
      </c>
      <c r="B16" s="223"/>
      <c r="C16" s="224">
        <v>52</v>
      </c>
      <c r="D16" s="222">
        <v>54</v>
      </c>
      <c r="E16" s="222">
        <v>55</v>
      </c>
      <c r="F16" s="222">
        <v>57</v>
      </c>
      <c r="G16" s="222">
        <v>57</v>
      </c>
    </row>
    <row r="17" spans="1:7" s="8" customFormat="1" ht="15" customHeight="1">
      <c r="A17" s="220" t="s">
        <v>271</v>
      </c>
      <c r="B17" s="223" t="s">
        <v>272</v>
      </c>
      <c r="C17" s="224" t="s">
        <v>101</v>
      </c>
      <c r="D17" s="224" t="s">
        <v>101</v>
      </c>
      <c r="E17" s="222">
        <v>40</v>
      </c>
      <c r="F17" s="222">
        <v>44</v>
      </c>
      <c r="G17" s="222">
        <v>42</v>
      </c>
    </row>
    <row r="18" spans="1:7" s="8" customFormat="1" ht="15" customHeight="1">
      <c r="A18" s="220" t="s">
        <v>273</v>
      </c>
      <c r="B18" s="223"/>
      <c r="C18" s="222">
        <v>60</v>
      </c>
      <c r="D18" s="222">
        <v>60</v>
      </c>
      <c r="E18" s="222">
        <v>60</v>
      </c>
      <c r="F18" s="222">
        <v>60</v>
      </c>
      <c r="G18" s="222">
        <v>59</v>
      </c>
    </row>
    <row r="19" spans="1:7" s="8" customFormat="1" ht="15" customHeight="1">
      <c r="A19" s="220" t="s">
        <v>274</v>
      </c>
      <c r="B19" s="223"/>
      <c r="C19" s="222">
        <v>60</v>
      </c>
      <c r="D19" s="222">
        <v>60</v>
      </c>
      <c r="E19" s="222">
        <v>60</v>
      </c>
      <c r="F19" s="222">
        <v>57</v>
      </c>
      <c r="G19" s="222">
        <v>58</v>
      </c>
    </row>
    <row r="20" spans="1:7" s="8" customFormat="1" ht="15" customHeight="1">
      <c r="A20" s="220" t="s">
        <v>275</v>
      </c>
      <c r="B20" s="223" t="s">
        <v>264</v>
      </c>
      <c r="C20" s="224" t="s">
        <v>101</v>
      </c>
      <c r="D20" s="222">
        <v>37</v>
      </c>
      <c r="E20" s="222">
        <v>36</v>
      </c>
      <c r="F20" s="222">
        <v>26</v>
      </c>
      <c r="G20" s="222">
        <v>21</v>
      </c>
    </row>
    <row r="21" spans="1:7" s="8" customFormat="1" ht="15" customHeight="1">
      <c r="A21" s="220" t="s">
        <v>276</v>
      </c>
      <c r="B21" s="223"/>
      <c r="C21" s="222">
        <v>49</v>
      </c>
      <c r="D21" s="222">
        <v>40</v>
      </c>
      <c r="E21" s="222">
        <v>55</v>
      </c>
      <c r="F21" s="222">
        <v>63</v>
      </c>
      <c r="G21" s="222">
        <v>65</v>
      </c>
    </row>
    <row r="22" spans="1:7" s="8" customFormat="1" ht="15" customHeight="1">
      <c r="A22" s="220" t="s">
        <v>277</v>
      </c>
      <c r="B22" s="223"/>
      <c r="C22" s="222">
        <v>50</v>
      </c>
      <c r="D22" s="222">
        <v>49</v>
      </c>
      <c r="E22" s="222">
        <v>57</v>
      </c>
      <c r="F22" s="222">
        <v>63</v>
      </c>
      <c r="G22" s="222">
        <v>65</v>
      </c>
    </row>
    <row r="23" spans="1:7" s="8" customFormat="1" ht="15" customHeight="1">
      <c r="A23" s="220" t="s">
        <v>278</v>
      </c>
      <c r="B23" s="223"/>
      <c r="C23" s="222">
        <v>60</v>
      </c>
      <c r="D23" s="222">
        <v>64</v>
      </c>
      <c r="E23" s="222">
        <v>64</v>
      </c>
      <c r="F23" s="222">
        <v>43</v>
      </c>
      <c r="G23" s="222">
        <v>39</v>
      </c>
    </row>
    <row r="24" spans="1:7" s="8" customFormat="1" ht="15" customHeight="1">
      <c r="A24" s="220" t="s">
        <v>279</v>
      </c>
      <c r="B24" s="223" t="s">
        <v>280</v>
      </c>
      <c r="C24" s="224" t="s">
        <v>101</v>
      </c>
      <c r="D24" s="224" t="s">
        <v>101</v>
      </c>
      <c r="E24" s="224" t="s">
        <v>101</v>
      </c>
      <c r="F24" s="222">
        <v>27</v>
      </c>
      <c r="G24" s="222">
        <v>30</v>
      </c>
    </row>
    <row r="25" spans="1:7" s="8" customFormat="1" ht="15" customHeight="1">
      <c r="A25" s="220" t="s">
        <v>281</v>
      </c>
      <c r="B25" s="223"/>
      <c r="C25" s="222">
        <v>60</v>
      </c>
      <c r="D25" s="222">
        <v>49</v>
      </c>
      <c r="E25" s="222">
        <v>55</v>
      </c>
      <c r="F25" s="222">
        <v>65</v>
      </c>
      <c r="G25" s="222">
        <v>65</v>
      </c>
    </row>
    <row r="26" spans="1:7" s="8" customFormat="1" ht="15" customHeight="1">
      <c r="A26" s="220" t="s">
        <v>282</v>
      </c>
      <c r="B26" s="223"/>
      <c r="C26" s="224">
        <v>63</v>
      </c>
      <c r="D26" s="222">
        <v>59</v>
      </c>
      <c r="E26" s="222">
        <v>57</v>
      </c>
      <c r="F26" s="222">
        <v>65</v>
      </c>
      <c r="G26" s="222">
        <v>63</v>
      </c>
    </row>
    <row r="27" spans="1:7" s="8" customFormat="1" ht="15" customHeight="1">
      <c r="A27" s="220" t="s">
        <v>283</v>
      </c>
      <c r="B27" s="223"/>
      <c r="C27" s="224">
        <v>72</v>
      </c>
      <c r="D27" s="222">
        <v>64</v>
      </c>
      <c r="E27" s="222">
        <v>65</v>
      </c>
      <c r="F27" s="222">
        <v>72</v>
      </c>
      <c r="G27" s="222">
        <v>76</v>
      </c>
    </row>
    <row r="28" spans="1:7" s="8" customFormat="1" ht="15" customHeight="1">
      <c r="A28" s="220" t="s">
        <v>284</v>
      </c>
      <c r="B28" s="223" t="s">
        <v>264</v>
      </c>
      <c r="C28" s="224" t="s">
        <v>142</v>
      </c>
      <c r="D28" s="224">
        <v>56</v>
      </c>
      <c r="E28" s="222">
        <v>60</v>
      </c>
      <c r="F28" s="222">
        <v>74</v>
      </c>
      <c r="G28" s="222">
        <v>80</v>
      </c>
    </row>
    <row r="29" spans="1:7" s="8" customFormat="1" ht="15" customHeight="1">
      <c r="A29" s="220" t="s">
        <v>285</v>
      </c>
      <c r="B29" s="223"/>
      <c r="C29" s="222">
        <v>60</v>
      </c>
      <c r="D29" s="222">
        <v>60</v>
      </c>
      <c r="E29" s="222">
        <v>60</v>
      </c>
      <c r="F29" s="222">
        <v>56</v>
      </c>
      <c r="G29" s="222">
        <v>54</v>
      </c>
    </row>
    <row r="30" spans="1:7" s="8" customFormat="1" ht="15" customHeight="1">
      <c r="A30" s="220" t="s">
        <v>286</v>
      </c>
      <c r="B30" s="223"/>
      <c r="C30" s="222">
        <v>60</v>
      </c>
      <c r="D30" s="222">
        <v>60</v>
      </c>
      <c r="E30" s="222">
        <v>60</v>
      </c>
      <c r="F30" s="222">
        <v>58</v>
      </c>
      <c r="G30" s="222">
        <v>60</v>
      </c>
    </row>
    <row r="31" spans="1:7" s="8" customFormat="1" ht="15" customHeight="1">
      <c r="A31" s="220" t="s">
        <v>287</v>
      </c>
      <c r="B31" s="223" t="s">
        <v>288</v>
      </c>
      <c r="C31" s="222">
        <v>27</v>
      </c>
      <c r="D31" s="222">
        <v>20</v>
      </c>
      <c r="E31" s="222">
        <v>13</v>
      </c>
      <c r="F31" s="224" t="s">
        <v>101</v>
      </c>
      <c r="G31" s="224" t="s">
        <v>101</v>
      </c>
    </row>
    <row r="32" spans="1:7" s="8" customFormat="1" ht="15" customHeight="1">
      <c r="A32" s="220" t="s">
        <v>289</v>
      </c>
      <c r="B32" s="223"/>
      <c r="C32" s="222">
        <v>60</v>
      </c>
      <c r="D32" s="222">
        <v>60</v>
      </c>
      <c r="E32" s="222">
        <v>59</v>
      </c>
      <c r="F32" s="222">
        <v>60</v>
      </c>
      <c r="G32" s="222">
        <v>59</v>
      </c>
    </row>
    <row r="33" spans="1:7" s="8" customFormat="1" ht="15" customHeight="1">
      <c r="A33" s="220" t="s">
        <v>290</v>
      </c>
      <c r="B33" s="223"/>
      <c r="C33" s="222">
        <v>60</v>
      </c>
      <c r="D33" s="222">
        <v>60</v>
      </c>
      <c r="E33" s="222">
        <v>60</v>
      </c>
      <c r="F33" s="222">
        <v>60</v>
      </c>
      <c r="G33" s="222">
        <v>64</v>
      </c>
    </row>
    <row r="34" spans="1:7" s="8" customFormat="1" ht="15" customHeight="1">
      <c r="A34" s="220" t="s">
        <v>291</v>
      </c>
      <c r="B34" s="223" t="s">
        <v>272</v>
      </c>
      <c r="C34" s="224" t="s">
        <v>101</v>
      </c>
      <c r="D34" s="224" t="s">
        <v>101</v>
      </c>
      <c r="E34" s="222">
        <v>19</v>
      </c>
      <c r="F34" s="222">
        <v>30</v>
      </c>
      <c r="G34" s="222">
        <v>39</v>
      </c>
    </row>
    <row r="35" spans="1:7" s="8" customFormat="1" ht="15" customHeight="1">
      <c r="A35" s="220" t="s">
        <v>292</v>
      </c>
      <c r="B35" s="223"/>
      <c r="C35" s="222">
        <v>50</v>
      </c>
      <c r="D35" s="222">
        <v>50</v>
      </c>
      <c r="E35" s="222">
        <v>54</v>
      </c>
      <c r="F35" s="222">
        <v>54</v>
      </c>
      <c r="G35" s="222">
        <v>65</v>
      </c>
    </row>
    <row r="36" spans="1:7" s="41" customFormat="1" ht="15" customHeight="1">
      <c r="A36" s="220" t="s">
        <v>293</v>
      </c>
      <c r="B36" s="223"/>
      <c r="C36" s="222">
        <v>50</v>
      </c>
      <c r="D36" s="222">
        <v>49</v>
      </c>
      <c r="E36" s="222">
        <v>54</v>
      </c>
      <c r="F36" s="222">
        <v>54</v>
      </c>
      <c r="G36" s="222">
        <v>65</v>
      </c>
    </row>
    <row r="37" spans="1:7" s="41" customFormat="1" ht="15" customHeight="1">
      <c r="A37" s="220" t="s">
        <v>294</v>
      </c>
      <c r="B37" s="223" t="s">
        <v>280</v>
      </c>
      <c r="C37" s="224" t="s">
        <v>101</v>
      </c>
      <c r="D37" s="224" t="s">
        <v>101</v>
      </c>
      <c r="E37" s="224" t="s">
        <v>101</v>
      </c>
      <c r="F37" s="222">
        <v>40</v>
      </c>
      <c r="G37" s="222">
        <v>42</v>
      </c>
    </row>
    <row r="38" spans="1:7" s="41" customFormat="1" ht="15" customHeight="1">
      <c r="A38" s="220" t="s">
        <v>295</v>
      </c>
      <c r="B38" s="223"/>
      <c r="C38" s="222">
        <v>64</v>
      </c>
      <c r="D38" s="222">
        <v>64</v>
      </c>
      <c r="E38" s="222">
        <v>61</v>
      </c>
      <c r="F38" s="222">
        <v>65</v>
      </c>
      <c r="G38" s="222">
        <v>67</v>
      </c>
    </row>
    <row r="39" spans="1:7" ht="15" customHeight="1">
      <c r="A39" s="220" t="s">
        <v>296</v>
      </c>
      <c r="B39" s="223"/>
      <c r="C39" s="224">
        <v>58</v>
      </c>
      <c r="D39" s="222">
        <v>65</v>
      </c>
      <c r="E39" s="222">
        <v>61</v>
      </c>
      <c r="F39" s="222">
        <v>65</v>
      </c>
      <c r="G39" s="222">
        <v>67</v>
      </c>
    </row>
    <row r="40" spans="1:7" ht="15" customHeight="1">
      <c r="A40" s="220" t="s">
        <v>297</v>
      </c>
      <c r="B40" s="223"/>
      <c r="C40" s="222">
        <v>60</v>
      </c>
      <c r="D40" s="222">
        <v>60</v>
      </c>
      <c r="E40" s="222">
        <v>60</v>
      </c>
      <c r="F40" s="222">
        <v>60</v>
      </c>
      <c r="G40" s="222">
        <v>63</v>
      </c>
    </row>
    <row r="41" spans="1:7" ht="15" customHeight="1">
      <c r="A41" s="220" t="s">
        <v>298</v>
      </c>
      <c r="B41" s="223"/>
      <c r="C41" s="222">
        <v>60</v>
      </c>
      <c r="D41" s="222">
        <v>60</v>
      </c>
      <c r="E41" s="222">
        <v>60</v>
      </c>
      <c r="F41" s="222">
        <v>58</v>
      </c>
      <c r="G41" s="222">
        <v>62</v>
      </c>
    </row>
    <row r="42" spans="1:7" ht="15" customHeight="1">
      <c r="A42" s="220" t="s">
        <v>299</v>
      </c>
      <c r="B42" s="223" t="s">
        <v>264</v>
      </c>
      <c r="C42" s="224" t="s">
        <v>101</v>
      </c>
      <c r="D42" s="222">
        <v>8</v>
      </c>
      <c r="E42" s="222">
        <v>14</v>
      </c>
      <c r="F42" s="222">
        <v>27</v>
      </c>
      <c r="G42" s="222">
        <v>30</v>
      </c>
    </row>
    <row r="43" spans="1:7" ht="15" customHeight="1">
      <c r="A43" s="220" t="s">
        <v>300</v>
      </c>
      <c r="B43" s="223"/>
      <c r="C43" s="222">
        <v>58</v>
      </c>
      <c r="D43" s="222">
        <v>55</v>
      </c>
      <c r="E43" s="222">
        <v>52</v>
      </c>
      <c r="F43" s="222">
        <v>57</v>
      </c>
      <c r="G43" s="222">
        <v>59</v>
      </c>
    </row>
    <row r="44" spans="1:7" ht="15" customHeight="1">
      <c r="A44" s="220" t="s">
        <v>301</v>
      </c>
      <c r="B44" s="223" t="s">
        <v>268</v>
      </c>
      <c r="C44" s="222">
        <v>29</v>
      </c>
      <c r="D44" s="222">
        <v>39</v>
      </c>
      <c r="E44" s="222">
        <v>38</v>
      </c>
      <c r="F44" s="222">
        <v>40</v>
      </c>
      <c r="G44" s="222">
        <v>40</v>
      </c>
    </row>
    <row r="45" spans="1:7" s="41" customFormat="1" ht="15" customHeight="1">
      <c r="A45" s="220" t="s">
        <v>302</v>
      </c>
      <c r="B45" s="223"/>
      <c r="C45" s="224">
        <v>84</v>
      </c>
      <c r="D45" s="222">
        <v>61</v>
      </c>
      <c r="E45" s="222">
        <v>60</v>
      </c>
      <c r="F45" s="222">
        <v>56</v>
      </c>
      <c r="G45" s="222">
        <v>47</v>
      </c>
    </row>
    <row r="46" spans="1:7" s="41" customFormat="1" ht="15" customHeight="1">
      <c r="A46" s="220" t="s">
        <v>303</v>
      </c>
      <c r="B46" s="223" t="s">
        <v>268</v>
      </c>
      <c r="C46" s="224">
        <v>27</v>
      </c>
      <c r="D46" s="222">
        <v>40</v>
      </c>
      <c r="E46" s="222">
        <v>45</v>
      </c>
      <c r="F46" s="222">
        <v>45</v>
      </c>
      <c r="G46" s="222">
        <v>45</v>
      </c>
    </row>
    <row r="47" spans="1:7" s="41" customFormat="1" ht="15" customHeight="1" thickBot="1">
      <c r="A47" s="225" t="s">
        <v>304</v>
      </c>
      <c r="B47" s="226" t="s">
        <v>272</v>
      </c>
      <c r="C47" s="227" t="s">
        <v>101</v>
      </c>
      <c r="D47" s="227" t="s">
        <v>101</v>
      </c>
      <c r="E47" s="228">
        <v>19</v>
      </c>
      <c r="F47" s="228">
        <v>33</v>
      </c>
      <c r="G47" s="228">
        <v>34</v>
      </c>
    </row>
    <row r="48" spans="1:7" ht="13.25" customHeight="1">
      <c r="A48" s="229" t="s">
        <v>305</v>
      </c>
      <c r="B48" s="230"/>
      <c r="C48" s="231"/>
      <c r="D48" s="231"/>
      <c r="E48" s="231"/>
      <c r="F48" s="231"/>
      <c r="G48" s="232"/>
    </row>
    <row r="49" spans="1:7" ht="13.25" customHeight="1">
      <c r="A49" s="229" t="s">
        <v>306</v>
      </c>
      <c r="B49" s="230"/>
      <c r="C49" s="230"/>
      <c r="D49" s="230"/>
      <c r="E49" s="231"/>
      <c r="F49" s="231"/>
      <c r="G49" s="232"/>
    </row>
    <row r="50" spans="1:7" ht="13.25" customHeight="1">
      <c r="A50" s="229" t="s">
        <v>307</v>
      </c>
      <c r="B50" s="230"/>
      <c r="C50" s="233"/>
      <c r="D50" s="233"/>
      <c r="E50" s="233"/>
      <c r="F50" s="233"/>
      <c r="G50" s="233"/>
    </row>
    <row r="51" spans="1:7" ht="13.25" customHeight="1">
      <c r="A51" s="2" t="s">
        <v>308</v>
      </c>
    </row>
    <row r="52" spans="1:7">
      <c r="A52" s="2" t="s">
        <v>309</v>
      </c>
      <c r="B52" s="229"/>
    </row>
    <row r="53" spans="1:7">
      <c r="G53" s="199" t="s">
        <v>310</v>
      </c>
    </row>
  </sheetData>
  <mergeCells count="2">
    <mergeCell ref="A1:G1"/>
    <mergeCell ref="A3:B3"/>
  </mergeCells>
  <phoneticPr fontId="4"/>
  <pageMargins left="0.25" right="0.25" top="0.75" bottom="0.75" header="0.3" footer="0.3"/>
  <pageSetup paperSize="9" scale="69" orientation="portrait" r:id="rId1"/>
  <headerFooter alignWithMargins="0">
    <oddHeader>&amp;R&amp;A&amp;F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69509-E67E-4BC6-9D0C-1D5C5145DE67}">
  <sheetPr>
    <tabColor theme="5" tint="0.59999389629810485"/>
  </sheetPr>
  <dimension ref="A1:F9"/>
  <sheetViews>
    <sheetView showGridLines="0" zoomScaleNormal="100" workbookViewId="0">
      <selection activeCell="I16" sqref="I16"/>
    </sheetView>
  </sheetViews>
  <sheetFormatPr defaultRowHeight="13"/>
  <cols>
    <col min="1" max="1" width="8.6328125" customWidth="1"/>
    <col min="2" max="4" width="15.81640625" customWidth="1"/>
  </cols>
  <sheetData>
    <row r="1" spans="1:6" ht="16.5">
      <c r="A1" s="235" t="s">
        <v>311</v>
      </c>
      <c r="B1" s="235"/>
      <c r="C1" s="235"/>
      <c r="D1" s="235"/>
      <c r="E1" s="235"/>
      <c r="F1" s="236"/>
    </row>
    <row r="2" spans="1:6" ht="13.5" thickBot="1">
      <c r="A2" s="212" t="s">
        <v>253</v>
      </c>
      <c r="B2" s="212"/>
      <c r="C2" s="212"/>
      <c r="D2" s="211" t="s">
        <v>252</v>
      </c>
      <c r="E2" s="210"/>
      <c r="F2" s="210"/>
    </row>
    <row r="3" spans="1:6" ht="30" customHeight="1">
      <c r="A3" s="209" t="s">
        <v>251</v>
      </c>
      <c r="B3" s="208" t="s">
        <v>312</v>
      </c>
      <c r="C3" s="237" t="s">
        <v>313</v>
      </c>
      <c r="D3" s="206" t="s">
        <v>314</v>
      </c>
      <c r="E3" s="202"/>
      <c r="F3" s="202"/>
    </row>
    <row r="4" spans="1:6">
      <c r="A4" s="205" t="s">
        <v>246</v>
      </c>
      <c r="B4" s="114">
        <v>1744</v>
      </c>
      <c r="C4" s="114">
        <v>1930</v>
      </c>
      <c r="D4" s="114">
        <v>54</v>
      </c>
      <c r="E4" s="202"/>
      <c r="F4" s="202"/>
    </row>
    <row r="5" spans="1:6">
      <c r="A5" s="205">
        <v>3</v>
      </c>
      <c r="B5" s="114">
        <v>1889</v>
      </c>
      <c r="C5" s="114">
        <v>2010</v>
      </c>
      <c r="D5" s="114">
        <v>53</v>
      </c>
      <c r="E5" s="202"/>
      <c r="F5" s="202"/>
    </row>
    <row r="6" spans="1:6">
      <c r="A6" s="204">
        <v>4</v>
      </c>
      <c r="B6" s="114">
        <v>1889</v>
      </c>
      <c r="C6" s="114">
        <v>2136</v>
      </c>
      <c r="D6" s="114">
        <v>22</v>
      </c>
      <c r="E6" s="202"/>
      <c r="F6" s="202"/>
    </row>
    <row r="7" spans="1:6">
      <c r="A7" s="204">
        <v>5</v>
      </c>
      <c r="B7" s="114">
        <v>1889</v>
      </c>
      <c r="C7" s="114">
        <v>2273</v>
      </c>
      <c r="D7" s="114">
        <v>12</v>
      </c>
      <c r="E7" s="202"/>
      <c r="F7" s="202"/>
    </row>
    <row r="8" spans="1:6" ht="13.5" thickBot="1">
      <c r="A8" s="203">
        <v>6</v>
      </c>
      <c r="B8" s="110">
        <v>1889</v>
      </c>
      <c r="C8" s="110">
        <v>2369</v>
      </c>
      <c r="D8" s="110">
        <v>1</v>
      </c>
      <c r="E8" s="202"/>
      <c r="F8" s="202"/>
    </row>
    <row r="9" spans="1:6" ht="18">
      <c r="A9" s="201"/>
      <c r="B9" s="200"/>
      <c r="C9" s="200"/>
      <c r="D9" s="238" t="s">
        <v>310</v>
      </c>
      <c r="E9" s="239"/>
      <c r="F9" s="239"/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CC81-982A-4C93-8E6E-B2BD991A3BE9}">
  <sheetPr>
    <tabColor theme="5" tint="0.59999389629810485"/>
    <pageSetUpPr fitToPage="1"/>
  </sheetPr>
  <dimension ref="A1:S22"/>
  <sheetViews>
    <sheetView showGridLines="0" zoomScaleNormal="100" zoomScaleSheetLayoutView="100" workbookViewId="0">
      <selection activeCell="K10" sqref="K10"/>
    </sheetView>
  </sheetViews>
  <sheetFormatPr defaultRowHeight="16.5"/>
  <cols>
    <col min="1" max="1" width="6.90625" style="240" customWidth="1"/>
    <col min="2" max="2" width="12" style="240" customWidth="1"/>
    <col min="3" max="3" width="8.26953125" style="240" customWidth="1"/>
    <col min="4" max="4" width="15.08984375" style="240" customWidth="1"/>
    <col min="5" max="5" width="12" style="240" customWidth="1"/>
    <col min="6" max="6" width="13.08984375" style="240" customWidth="1"/>
    <col min="7" max="7" width="12" style="240" customWidth="1"/>
    <col min="8" max="8" width="7.08984375" style="240" customWidth="1"/>
    <col min="9" max="9" width="13.54296875" style="240" customWidth="1"/>
    <col min="10" max="16384" width="8.7265625" style="240"/>
  </cols>
  <sheetData>
    <row r="1" spans="1:11">
      <c r="A1" s="566" t="s">
        <v>327</v>
      </c>
      <c r="B1" s="566"/>
      <c r="C1" s="566"/>
      <c r="D1" s="566"/>
      <c r="E1" s="566"/>
      <c r="F1" s="566"/>
      <c r="G1" s="566"/>
      <c r="H1" s="566"/>
      <c r="I1" s="566"/>
    </row>
    <row r="2" spans="1:11" ht="13.5" customHeight="1" thickBot="1">
      <c r="A2" s="241"/>
      <c r="B2" s="241"/>
      <c r="C2" s="241"/>
      <c r="D2" s="241"/>
      <c r="E2" s="241"/>
      <c r="F2" s="242"/>
      <c r="G2" s="241"/>
      <c r="H2" s="241"/>
      <c r="I2" s="242" t="s">
        <v>328</v>
      </c>
    </row>
    <row r="3" spans="1:11" ht="15" customHeight="1">
      <c r="A3" s="567" t="s">
        <v>317</v>
      </c>
      <c r="B3" s="567" t="s">
        <v>329</v>
      </c>
      <c r="C3" s="569"/>
      <c r="D3" s="569"/>
      <c r="E3" s="569" t="s">
        <v>330</v>
      </c>
      <c r="F3" s="569"/>
      <c r="G3" s="570" t="s">
        <v>331</v>
      </c>
      <c r="H3" s="570"/>
      <c r="I3" s="571"/>
    </row>
    <row r="4" spans="1:11" ht="15" customHeight="1">
      <c r="A4" s="568"/>
      <c r="B4" s="246" t="s">
        <v>332</v>
      </c>
      <c r="C4" s="246" t="s">
        <v>333</v>
      </c>
      <c r="D4" s="246" t="s">
        <v>61</v>
      </c>
      <c r="E4" s="246" t="s">
        <v>334</v>
      </c>
      <c r="F4" s="246" t="s">
        <v>61</v>
      </c>
      <c r="G4" s="246" t="s">
        <v>332</v>
      </c>
      <c r="H4" s="246" t="s">
        <v>333</v>
      </c>
      <c r="I4" s="244" t="s">
        <v>61</v>
      </c>
    </row>
    <row r="5" spans="1:11" ht="15" customHeight="1">
      <c r="A5" s="247" t="s">
        <v>322</v>
      </c>
      <c r="B5" s="249">
        <v>14756</v>
      </c>
      <c r="C5" s="249">
        <v>23149</v>
      </c>
      <c r="D5" s="249">
        <v>2630965000</v>
      </c>
      <c r="E5" s="249">
        <v>770</v>
      </c>
      <c r="F5" s="249">
        <v>468243990</v>
      </c>
      <c r="G5" s="249">
        <v>1221</v>
      </c>
      <c r="H5" s="249">
        <v>1689</v>
      </c>
      <c r="I5" s="249">
        <v>271142500</v>
      </c>
    </row>
    <row r="6" spans="1:11" ht="15" customHeight="1">
      <c r="A6" s="247">
        <v>2</v>
      </c>
      <c r="B6" s="249">
        <v>15058</v>
      </c>
      <c r="C6" s="249">
        <v>23562</v>
      </c>
      <c r="D6" s="249">
        <v>2648499000</v>
      </c>
      <c r="E6" s="249">
        <v>709</v>
      </c>
      <c r="F6" s="249">
        <v>345754220</v>
      </c>
      <c r="G6" s="264">
        <v>1161</v>
      </c>
      <c r="H6" s="264">
        <v>1579</v>
      </c>
      <c r="I6" s="249">
        <v>258591000</v>
      </c>
    </row>
    <row r="7" spans="1:11" ht="15" customHeight="1">
      <c r="A7" s="247">
        <v>3</v>
      </c>
      <c r="B7" s="249">
        <v>15121</v>
      </c>
      <c r="C7" s="249">
        <v>23414</v>
      </c>
      <c r="D7" s="249">
        <v>2634720000</v>
      </c>
      <c r="E7" s="249">
        <v>700</v>
      </c>
      <c r="F7" s="249">
        <v>335911000</v>
      </c>
      <c r="G7" s="264">
        <v>1143</v>
      </c>
      <c r="H7" s="264">
        <v>1576</v>
      </c>
      <c r="I7" s="249">
        <v>252150500</v>
      </c>
    </row>
    <row r="8" spans="1:11" ht="15" customHeight="1">
      <c r="A8" s="247">
        <v>4</v>
      </c>
      <c r="B8" s="249">
        <v>12475</v>
      </c>
      <c r="C8" s="249">
        <v>19144</v>
      </c>
      <c r="D8" s="249">
        <v>2401800000</v>
      </c>
      <c r="E8" s="249">
        <v>696</v>
      </c>
      <c r="F8" s="249">
        <v>322670370</v>
      </c>
      <c r="G8" s="264">
        <v>1114</v>
      </c>
      <c r="H8" s="264">
        <v>1550</v>
      </c>
      <c r="I8" s="249">
        <v>246293000</v>
      </c>
    </row>
    <row r="9" spans="1:11" ht="15" customHeight="1" thickBot="1">
      <c r="A9" s="252">
        <v>5</v>
      </c>
      <c r="B9" s="254">
        <v>12002</v>
      </c>
      <c r="C9" s="254">
        <v>18293</v>
      </c>
      <c r="D9" s="254">
        <v>2206600000</v>
      </c>
      <c r="E9" s="254">
        <v>692</v>
      </c>
      <c r="F9" s="254">
        <v>332093320</v>
      </c>
      <c r="G9" s="265">
        <v>1123</v>
      </c>
      <c r="H9" s="265">
        <v>1553</v>
      </c>
      <c r="I9" s="254">
        <v>246732500</v>
      </c>
    </row>
    <row r="10" spans="1:11" ht="13.5" customHeight="1">
      <c r="A10" s="266" t="s">
        <v>335</v>
      </c>
      <c r="F10" s="267"/>
    </row>
    <row r="11" spans="1:11">
      <c r="A11" s="266" t="s">
        <v>336</v>
      </c>
      <c r="F11" s="268"/>
      <c r="I11" s="263" t="s">
        <v>326</v>
      </c>
    </row>
    <row r="12" spans="1:11">
      <c r="F12" s="268"/>
    </row>
    <row r="13" spans="1:11">
      <c r="F13" s="268"/>
    </row>
    <row r="16" spans="1:11">
      <c r="K16" s="268"/>
    </row>
    <row r="17" spans="4:19">
      <c r="D17" s="268"/>
      <c r="E17" s="268"/>
      <c r="K17" s="269"/>
      <c r="S17" s="270"/>
    </row>
    <row r="18" spans="4:19">
      <c r="D18" s="268"/>
      <c r="E18" s="268"/>
      <c r="K18" s="269"/>
    </row>
    <row r="19" spans="4:19">
      <c r="D19" s="268"/>
      <c r="E19" s="268"/>
      <c r="K19" s="268"/>
    </row>
    <row r="20" spans="4:19">
      <c r="D20" s="268"/>
      <c r="E20" s="268"/>
    </row>
    <row r="21" spans="4:19">
      <c r="D21" s="268"/>
    </row>
    <row r="22" spans="4:19">
      <c r="D22" s="268"/>
    </row>
  </sheetData>
  <mergeCells count="5">
    <mergeCell ref="A1:I1"/>
    <mergeCell ref="A3:A4"/>
    <mergeCell ref="B3:D3"/>
    <mergeCell ref="E3:F3"/>
    <mergeCell ref="G3:I3"/>
  </mergeCells>
  <phoneticPr fontId="4"/>
  <pageMargins left="0.70866141732283472" right="0.70866141732283472" top="0.74803149606299213" bottom="0.74803149606299213" header="0.31496062992125984" footer="0.31496062992125984"/>
  <pageSetup paperSize="9" scale="93" fitToHeight="0" orientation="landscape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7FEF-02CC-429C-AA41-777DF8E0C00D}">
  <sheetPr>
    <tabColor theme="5" tint="0.59999389629810485"/>
  </sheetPr>
  <dimension ref="A1:I21"/>
  <sheetViews>
    <sheetView showGridLines="0" zoomScaleNormal="100" zoomScaleSheetLayoutView="100" workbookViewId="0">
      <selection activeCell="K10" sqref="K10"/>
    </sheetView>
  </sheetViews>
  <sheetFormatPr defaultRowHeight="16.5"/>
  <cols>
    <col min="1" max="1" width="7.26953125" style="240" customWidth="1"/>
    <col min="2" max="2" width="7.90625" style="240" customWidth="1"/>
    <col min="3" max="3" width="11.54296875" style="240" customWidth="1"/>
    <col min="4" max="4" width="7.90625" style="240" customWidth="1"/>
    <col min="5" max="5" width="11.54296875" style="240" customWidth="1"/>
    <col min="6" max="6" width="7.90625" style="240" customWidth="1"/>
    <col min="7" max="7" width="11.54296875" style="240" customWidth="1"/>
    <col min="8" max="8" width="7.90625" style="240" customWidth="1"/>
    <col min="9" max="9" width="11.54296875" style="240" customWidth="1"/>
    <col min="10" max="11" width="8.7265625" style="240"/>
    <col min="12" max="12" width="8.08984375" style="240" customWidth="1"/>
    <col min="13" max="16384" width="8.7265625" style="240"/>
  </cols>
  <sheetData>
    <row r="1" spans="1:9">
      <c r="A1" s="566" t="s">
        <v>315</v>
      </c>
      <c r="B1" s="566"/>
      <c r="C1" s="566"/>
      <c r="D1" s="566"/>
      <c r="E1" s="566"/>
      <c r="F1" s="566"/>
      <c r="G1" s="566"/>
      <c r="H1" s="566"/>
      <c r="I1" s="566"/>
    </row>
    <row r="2" spans="1:9" ht="13.5" customHeight="1" thickBot="1">
      <c r="A2" s="241"/>
      <c r="B2" s="241"/>
      <c r="C2" s="241"/>
      <c r="D2" s="241"/>
      <c r="E2" s="241"/>
      <c r="F2" s="241"/>
      <c r="G2" s="241"/>
      <c r="H2" s="241"/>
      <c r="I2" s="242" t="s">
        <v>316</v>
      </c>
    </row>
    <row r="3" spans="1:9" ht="15" customHeight="1">
      <c r="A3" s="567" t="s">
        <v>317</v>
      </c>
      <c r="B3" s="567" t="s">
        <v>318</v>
      </c>
      <c r="C3" s="569"/>
      <c r="D3" s="569"/>
      <c r="E3" s="569"/>
      <c r="F3" s="569"/>
      <c r="G3" s="569"/>
      <c r="H3" s="569"/>
      <c r="I3" s="573"/>
    </row>
    <row r="4" spans="1:9" ht="15" customHeight="1">
      <c r="A4" s="572"/>
      <c r="B4" s="574" t="s">
        <v>52</v>
      </c>
      <c r="C4" s="575"/>
      <c r="D4" s="576" t="s">
        <v>319</v>
      </c>
      <c r="E4" s="568"/>
      <c r="F4" s="576" t="s">
        <v>320</v>
      </c>
      <c r="G4" s="568"/>
      <c r="H4" s="576" t="s">
        <v>69</v>
      </c>
      <c r="I4" s="577"/>
    </row>
    <row r="5" spans="1:9" ht="15" customHeight="1">
      <c r="A5" s="568"/>
      <c r="B5" s="243" t="s">
        <v>321</v>
      </c>
      <c r="C5" s="245" t="s">
        <v>61</v>
      </c>
      <c r="D5" s="246" t="s">
        <v>321</v>
      </c>
      <c r="E5" s="246" t="s">
        <v>61</v>
      </c>
      <c r="F5" s="246" t="s">
        <v>321</v>
      </c>
      <c r="G5" s="246" t="s">
        <v>61</v>
      </c>
      <c r="H5" s="246" t="s">
        <v>321</v>
      </c>
      <c r="I5" s="244" t="s">
        <v>61</v>
      </c>
    </row>
    <row r="6" spans="1:9" ht="15" customHeight="1">
      <c r="A6" s="247" t="s">
        <v>322</v>
      </c>
      <c r="B6" s="248">
        <f t="shared" ref="B6:C6" si="0">D6+F6</f>
        <v>46</v>
      </c>
      <c r="C6" s="248">
        <f t="shared" si="0"/>
        <v>33707</v>
      </c>
      <c r="D6" s="249">
        <v>43</v>
      </c>
      <c r="E6" s="249">
        <v>32877</v>
      </c>
      <c r="F6" s="249">
        <v>3</v>
      </c>
      <c r="G6" s="249">
        <v>830</v>
      </c>
      <c r="H6" s="249" t="s">
        <v>142</v>
      </c>
      <c r="I6" s="249" t="s">
        <v>142</v>
      </c>
    </row>
    <row r="7" spans="1:9" ht="15" customHeight="1">
      <c r="A7" s="247">
        <v>2</v>
      </c>
      <c r="B7" s="248">
        <f>D7+F7+H7</f>
        <v>39</v>
      </c>
      <c r="C7" s="248">
        <f>E7+G7+I7</f>
        <v>23116</v>
      </c>
      <c r="D7" s="249">
        <v>31</v>
      </c>
      <c r="E7" s="249">
        <v>21034</v>
      </c>
      <c r="F7" s="249">
        <v>7</v>
      </c>
      <c r="G7" s="249">
        <v>1822</v>
      </c>
      <c r="H7" s="250">
        <v>1</v>
      </c>
      <c r="I7" s="250">
        <v>260</v>
      </c>
    </row>
    <row r="8" spans="1:9" ht="15" customHeight="1">
      <c r="A8" s="247">
        <v>3</v>
      </c>
      <c r="B8" s="248">
        <f>D8+H8</f>
        <v>22</v>
      </c>
      <c r="C8" s="248">
        <f>E8+I8</f>
        <v>16101</v>
      </c>
      <c r="D8" s="249">
        <v>20</v>
      </c>
      <c r="E8" s="249">
        <v>14906</v>
      </c>
      <c r="F8" s="249" t="s">
        <v>323</v>
      </c>
      <c r="G8" s="249" t="s">
        <v>323</v>
      </c>
      <c r="H8" s="250">
        <v>2</v>
      </c>
      <c r="I8" s="251">
        <v>1195</v>
      </c>
    </row>
    <row r="9" spans="1:9" ht="15" customHeight="1">
      <c r="A9" s="247">
        <v>4</v>
      </c>
      <c r="B9" s="248">
        <v>18</v>
      </c>
      <c r="C9" s="248">
        <v>9831</v>
      </c>
      <c r="D9" s="249">
        <v>12</v>
      </c>
      <c r="E9" s="249">
        <v>8652</v>
      </c>
      <c r="F9" s="249">
        <v>6</v>
      </c>
      <c r="G9" s="249">
        <v>1179</v>
      </c>
      <c r="H9" s="250" t="s">
        <v>142</v>
      </c>
      <c r="I9" s="251" t="s">
        <v>142</v>
      </c>
    </row>
    <row r="10" spans="1:9" ht="15" customHeight="1" thickBot="1">
      <c r="A10" s="252">
        <v>5</v>
      </c>
      <c r="B10" s="253">
        <v>25</v>
      </c>
      <c r="C10" s="253">
        <v>14227</v>
      </c>
      <c r="D10" s="254">
        <v>19</v>
      </c>
      <c r="E10" s="254">
        <v>12873</v>
      </c>
      <c r="F10" s="254">
        <v>5</v>
      </c>
      <c r="G10" s="254">
        <v>1039</v>
      </c>
      <c r="H10" s="255">
        <v>1</v>
      </c>
      <c r="I10" s="256">
        <v>315</v>
      </c>
    </row>
    <row r="11" spans="1:9" ht="15" customHeight="1">
      <c r="A11" s="567" t="s">
        <v>317</v>
      </c>
      <c r="B11" s="578" t="s">
        <v>324</v>
      </c>
      <c r="C11" s="578"/>
      <c r="D11" s="578"/>
      <c r="E11" s="578"/>
      <c r="F11" s="578"/>
      <c r="G11" s="578"/>
      <c r="H11" s="257"/>
      <c r="I11" s="257"/>
    </row>
    <row r="12" spans="1:9" ht="15" customHeight="1">
      <c r="A12" s="572"/>
      <c r="B12" s="574" t="s">
        <v>52</v>
      </c>
      <c r="C12" s="575"/>
      <c r="D12" s="579" t="s">
        <v>319</v>
      </c>
      <c r="E12" s="579"/>
      <c r="F12" s="579" t="s">
        <v>69</v>
      </c>
      <c r="G12" s="580"/>
      <c r="H12" s="257"/>
      <c r="I12" s="257"/>
    </row>
    <row r="13" spans="1:9" ht="15" customHeight="1">
      <c r="A13" s="568"/>
      <c r="B13" s="243" t="s">
        <v>321</v>
      </c>
      <c r="C13" s="245" t="s">
        <v>61</v>
      </c>
      <c r="D13" s="246" t="s">
        <v>321</v>
      </c>
      <c r="E13" s="246" t="s">
        <v>61</v>
      </c>
      <c r="F13" s="246" t="s">
        <v>321</v>
      </c>
      <c r="G13" s="244" t="s">
        <v>61</v>
      </c>
      <c r="H13" s="257"/>
      <c r="I13" s="257"/>
    </row>
    <row r="14" spans="1:9" ht="15" customHeight="1">
      <c r="A14" s="247" t="s">
        <v>322</v>
      </c>
      <c r="B14" s="248" t="s">
        <v>142</v>
      </c>
      <c r="C14" s="248" t="s">
        <v>142</v>
      </c>
      <c r="D14" s="249" t="s">
        <v>142</v>
      </c>
      <c r="E14" s="249" t="s">
        <v>142</v>
      </c>
      <c r="F14" s="250" t="s">
        <v>142</v>
      </c>
      <c r="G14" s="250" t="s">
        <v>142</v>
      </c>
      <c r="H14" s="257"/>
      <c r="I14" s="257"/>
    </row>
    <row r="15" spans="1:9" ht="15" customHeight="1">
      <c r="A15" s="247">
        <v>2</v>
      </c>
      <c r="B15" s="258" t="s">
        <v>142</v>
      </c>
      <c r="C15" s="258" t="s">
        <v>142</v>
      </c>
      <c r="D15" s="259" t="s">
        <v>142</v>
      </c>
      <c r="E15" s="259" t="s">
        <v>142</v>
      </c>
      <c r="F15" s="259" t="s">
        <v>142</v>
      </c>
      <c r="G15" s="259" t="s">
        <v>142</v>
      </c>
      <c r="H15" s="257"/>
      <c r="I15" s="257"/>
    </row>
    <row r="16" spans="1:9" ht="15" customHeight="1">
      <c r="A16" s="247">
        <v>3</v>
      </c>
      <c r="B16" s="258" t="s">
        <v>323</v>
      </c>
      <c r="C16" s="258" t="s">
        <v>323</v>
      </c>
      <c r="D16" s="259" t="s">
        <v>323</v>
      </c>
      <c r="E16" s="259" t="s">
        <v>323</v>
      </c>
      <c r="F16" s="259" t="s">
        <v>323</v>
      </c>
      <c r="G16" s="259" t="s">
        <v>323</v>
      </c>
      <c r="H16" s="257"/>
      <c r="I16" s="257"/>
    </row>
    <row r="17" spans="1:9" ht="15" customHeight="1">
      <c r="A17" s="247">
        <v>4</v>
      </c>
      <c r="B17" s="258" t="s">
        <v>142</v>
      </c>
      <c r="C17" s="258" t="s">
        <v>142</v>
      </c>
      <c r="D17" s="259" t="s">
        <v>142</v>
      </c>
      <c r="E17" s="259" t="s">
        <v>142</v>
      </c>
      <c r="F17" s="259" t="s">
        <v>142</v>
      </c>
      <c r="G17" s="259" t="s">
        <v>142</v>
      </c>
      <c r="H17" s="257"/>
      <c r="I17" s="257"/>
    </row>
    <row r="18" spans="1:9" ht="15" customHeight="1" thickBot="1">
      <c r="A18" s="252">
        <v>5</v>
      </c>
      <c r="B18" s="260" t="s">
        <v>142</v>
      </c>
      <c r="C18" s="260" t="s">
        <v>142</v>
      </c>
      <c r="D18" s="261" t="s">
        <v>142</v>
      </c>
      <c r="E18" s="261" t="s">
        <v>142</v>
      </c>
      <c r="F18" s="261" t="s">
        <v>142</v>
      </c>
      <c r="G18" s="261" t="s">
        <v>142</v>
      </c>
      <c r="H18" s="257"/>
      <c r="I18" s="257"/>
    </row>
    <row r="19" spans="1:9" ht="13.5" customHeight="1">
      <c r="A19" s="262" t="s">
        <v>325</v>
      </c>
      <c r="B19" s="248"/>
      <c r="C19" s="248"/>
      <c r="D19" s="249"/>
      <c r="E19" s="249"/>
      <c r="F19" s="249"/>
      <c r="G19" s="249"/>
      <c r="H19" s="257"/>
      <c r="I19" s="257"/>
    </row>
    <row r="20" spans="1:9" ht="13.5" customHeight="1">
      <c r="A20" s="257"/>
      <c r="B20" s="257"/>
      <c r="C20" s="257"/>
      <c r="D20" s="257"/>
      <c r="E20" s="257"/>
      <c r="F20" s="257"/>
      <c r="G20" s="263"/>
      <c r="H20" s="257"/>
      <c r="I20" s="263" t="s">
        <v>326</v>
      </c>
    </row>
    <row r="21" spans="1:9">
      <c r="A21" s="257"/>
      <c r="B21" s="257"/>
      <c r="C21" s="257"/>
      <c r="D21" s="257"/>
      <c r="E21" s="257"/>
      <c r="F21" s="257"/>
      <c r="G21" s="257"/>
      <c r="H21" s="257"/>
      <c r="I21" s="257"/>
    </row>
  </sheetData>
  <mergeCells count="12">
    <mergeCell ref="A11:A13"/>
    <mergeCell ref="B11:G11"/>
    <mergeCell ref="B12:C12"/>
    <mergeCell ref="D12:E12"/>
    <mergeCell ref="F12:G12"/>
    <mergeCell ref="A1:I1"/>
    <mergeCell ref="A3:A5"/>
    <mergeCell ref="B3:I3"/>
    <mergeCell ref="B4:C4"/>
    <mergeCell ref="D4:E4"/>
    <mergeCell ref="F4:G4"/>
    <mergeCell ref="H4:I4"/>
  </mergeCells>
  <phoneticPr fontId="4"/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273C-1426-4E82-B96F-35019B8EA79E}">
  <sheetPr>
    <tabColor theme="7" tint="0.59999389629810485"/>
    <pageSetUpPr autoPageBreaks="0"/>
  </sheetPr>
  <dimension ref="A1:H12"/>
  <sheetViews>
    <sheetView showGridLines="0" zoomScaleNormal="100" zoomScaleSheetLayoutView="100" workbookViewId="0">
      <selection activeCell="A2" sqref="A2"/>
    </sheetView>
  </sheetViews>
  <sheetFormatPr defaultRowHeight="13"/>
  <cols>
    <col min="1" max="1" width="7.453125" customWidth="1"/>
    <col min="2" max="7" width="10.81640625" customWidth="1"/>
  </cols>
  <sheetData>
    <row r="1" spans="1:8" ht="16.5">
      <c r="A1" s="492" t="s">
        <v>0</v>
      </c>
      <c r="B1" s="492"/>
      <c r="C1" s="492"/>
      <c r="D1" s="492"/>
      <c r="E1" s="492"/>
      <c r="F1" s="492"/>
      <c r="G1" s="492"/>
    </row>
    <row r="2" spans="1:8" s="4" customFormat="1" ht="13.5" customHeight="1" thickBot="1">
      <c r="A2" s="2" t="s">
        <v>1</v>
      </c>
      <c r="B2" s="3"/>
      <c r="C2" s="3"/>
      <c r="D2" s="3"/>
      <c r="E2" s="3"/>
      <c r="F2" s="3"/>
      <c r="G2" s="3" t="s">
        <v>2</v>
      </c>
    </row>
    <row r="3" spans="1:8" s="8" customFormat="1" ht="15.75" customHeight="1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8" s="8" customFormat="1" ht="15.75" customHeight="1">
      <c r="A4" s="9" t="s">
        <v>10</v>
      </c>
      <c r="B4" s="10">
        <v>2177</v>
      </c>
      <c r="C4" s="10">
        <v>2279</v>
      </c>
      <c r="D4" s="10">
        <v>82</v>
      </c>
      <c r="E4" s="10">
        <v>510</v>
      </c>
      <c r="F4" s="10">
        <v>2432</v>
      </c>
      <c r="G4" s="11">
        <v>45</v>
      </c>
    </row>
    <row r="5" spans="1:8" s="8" customFormat="1" ht="15.75" customHeight="1">
      <c r="A5" s="9">
        <v>2</v>
      </c>
      <c r="B5" s="11">
        <v>2160</v>
      </c>
      <c r="C5" s="11">
        <v>2259</v>
      </c>
      <c r="D5" s="11">
        <v>62</v>
      </c>
      <c r="E5" s="11">
        <v>525</v>
      </c>
      <c r="F5" s="11">
        <v>2382</v>
      </c>
      <c r="G5" s="11">
        <v>48</v>
      </c>
    </row>
    <row r="6" spans="1:8" s="8" customFormat="1" ht="15.75" customHeight="1">
      <c r="A6" s="9">
        <v>3</v>
      </c>
      <c r="B6" s="11">
        <v>2163</v>
      </c>
      <c r="C6" s="11">
        <v>2269</v>
      </c>
      <c r="D6" s="11">
        <v>58</v>
      </c>
      <c r="E6" s="11">
        <v>550</v>
      </c>
      <c r="F6" s="11">
        <v>2403</v>
      </c>
      <c r="G6" s="11">
        <v>48</v>
      </c>
    </row>
    <row r="7" spans="1:8" s="8" customFormat="1" ht="15.75" customHeight="1">
      <c r="A7" s="9">
        <v>4</v>
      </c>
      <c r="B7" s="12">
        <v>2185</v>
      </c>
      <c r="C7" s="11">
        <v>2295</v>
      </c>
      <c r="D7" s="11">
        <v>57</v>
      </c>
      <c r="E7" s="11">
        <v>592</v>
      </c>
      <c r="F7" s="11">
        <v>2443</v>
      </c>
      <c r="G7" s="11">
        <v>54</v>
      </c>
    </row>
    <row r="8" spans="1:8" s="8" customFormat="1" ht="15.75" customHeight="1" thickBot="1">
      <c r="A8" s="13">
        <v>5</v>
      </c>
      <c r="B8" s="14">
        <v>2253</v>
      </c>
      <c r="C8" s="15">
        <v>2360</v>
      </c>
      <c r="D8" s="15">
        <v>54</v>
      </c>
      <c r="E8" s="15">
        <v>617</v>
      </c>
      <c r="F8" s="15">
        <v>2502</v>
      </c>
      <c r="G8" s="15">
        <v>45</v>
      </c>
    </row>
    <row r="9" spans="1:8" s="18" customFormat="1" ht="13.5" customHeight="1">
      <c r="A9" s="16" t="s">
        <v>11</v>
      </c>
      <c r="B9" s="16"/>
      <c r="C9" s="16"/>
      <c r="D9" s="16"/>
      <c r="E9" s="16"/>
      <c r="F9" s="16"/>
      <c r="G9" s="17"/>
    </row>
    <row r="10" spans="1:8">
      <c r="A10" s="19"/>
      <c r="B10" s="19"/>
      <c r="C10" s="19"/>
      <c r="D10" s="19"/>
      <c r="E10" s="19"/>
      <c r="F10" s="19"/>
      <c r="G10" s="17" t="s">
        <v>12</v>
      </c>
    </row>
    <row r="12" spans="1:8">
      <c r="H12" t="s">
        <v>13</v>
      </c>
    </row>
  </sheetData>
  <mergeCells count="1">
    <mergeCell ref="A1:G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F1C8-F7DA-4628-9FAD-58A5F1E3646C}">
  <sheetPr>
    <tabColor theme="9" tint="0.59999389629810485"/>
  </sheetPr>
  <dimension ref="A1"/>
  <sheetViews>
    <sheetView workbookViewId="0">
      <selection activeCell="K10" sqref="K10"/>
    </sheetView>
  </sheetViews>
  <sheetFormatPr defaultRowHeight="13"/>
  <sheetData/>
  <phoneticPr fontId="4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AD27-BEDD-416F-837E-1123D04EA7E5}">
  <sheetPr>
    <tabColor theme="9" tint="0.59999389629810485"/>
    <pageSetUpPr fitToPage="1"/>
  </sheetPr>
  <dimension ref="A1:L12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7.90625" customWidth="1"/>
    <col min="2" max="8" width="9.90625" customWidth="1"/>
  </cols>
  <sheetData>
    <row r="1" spans="1:12" ht="16.5">
      <c r="A1" s="492" t="s">
        <v>337</v>
      </c>
      <c r="B1" s="492"/>
      <c r="C1" s="492"/>
      <c r="D1" s="492"/>
      <c r="E1" s="492"/>
      <c r="F1" s="492"/>
      <c r="G1" s="492"/>
      <c r="H1" s="492"/>
    </row>
    <row r="2" spans="1:12" s="4" customFormat="1" ht="13.5" customHeight="1" thickBot="1">
      <c r="B2" s="17"/>
      <c r="C2" s="17"/>
      <c r="D2" s="17"/>
      <c r="E2" s="17"/>
      <c r="F2" s="17"/>
      <c r="G2" s="17"/>
      <c r="H2" s="17" t="s">
        <v>338</v>
      </c>
    </row>
    <row r="3" spans="1:12" s="8" customFormat="1" ht="15" customHeight="1">
      <c r="A3" s="493" t="s">
        <v>339</v>
      </c>
      <c r="B3" s="493" t="s">
        <v>340</v>
      </c>
      <c r="C3" s="513" t="s">
        <v>341</v>
      </c>
      <c r="D3" s="581"/>
      <c r="E3" s="582" t="s">
        <v>342</v>
      </c>
      <c r="F3" s="581"/>
      <c r="G3" s="582" t="s">
        <v>343</v>
      </c>
      <c r="H3" s="583"/>
      <c r="K3" s="271"/>
    </row>
    <row r="4" spans="1:12" s="8" customFormat="1" ht="15" customHeight="1">
      <c r="A4" s="495"/>
      <c r="B4" s="495"/>
      <c r="C4" s="25" t="s">
        <v>344</v>
      </c>
      <c r="D4" s="24" t="s">
        <v>345</v>
      </c>
      <c r="E4" s="24" t="s">
        <v>344</v>
      </c>
      <c r="F4" s="24" t="s">
        <v>345</v>
      </c>
      <c r="G4" s="24" t="s">
        <v>344</v>
      </c>
      <c r="H4" s="24" t="s">
        <v>345</v>
      </c>
      <c r="K4" s="271"/>
    </row>
    <row r="5" spans="1:12" s="273" customFormat="1" ht="13.5" customHeight="1">
      <c r="A5" s="272"/>
      <c r="B5" s="17" t="s">
        <v>346</v>
      </c>
      <c r="C5" s="17" t="s">
        <v>346</v>
      </c>
      <c r="D5" s="17" t="s">
        <v>347</v>
      </c>
      <c r="E5" s="17" t="s">
        <v>346</v>
      </c>
      <c r="F5" s="17" t="s">
        <v>347</v>
      </c>
      <c r="G5" s="17" t="s">
        <v>346</v>
      </c>
      <c r="H5" s="17" t="s">
        <v>347</v>
      </c>
      <c r="K5" s="271"/>
      <c r="L5" s="8"/>
    </row>
    <row r="6" spans="1:12" s="8" customFormat="1" ht="15" customHeight="1">
      <c r="A6" s="9" t="s">
        <v>348</v>
      </c>
      <c r="B6" s="28">
        <v>188461</v>
      </c>
      <c r="C6" s="28">
        <v>41131</v>
      </c>
      <c r="D6" s="274">
        <f>C6/B6*100</f>
        <v>21.824674601111106</v>
      </c>
      <c r="E6" s="28">
        <v>31838</v>
      </c>
      <c r="F6" s="274">
        <f>E6/B6*100</f>
        <v>16.893680920721</v>
      </c>
      <c r="G6" s="28">
        <v>21906</v>
      </c>
      <c r="H6" s="274">
        <f>G6/B6*100</f>
        <v>11.623625047091972</v>
      </c>
      <c r="K6" s="275"/>
      <c r="L6"/>
    </row>
    <row r="7" spans="1:12" s="8" customFormat="1" ht="15" customHeight="1">
      <c r="A7" s="276" t="s">
        <v>349</v>
      </c>
      <c r="B7" s="277">
        <v>190126</v>
      </c>
      <c r="C7" s="277">
        <v>41432</v>
      </c>
      <c r="D7" s="278">
        <f>C7/B7*100</f>
        <v>21.791864342593858</v>
      </c>
      <c r="E7" s="277">
        <v>32598</v>
      </c>
      <c r="F7" s="278">
        <f>E7/B7*100</f>
        <v>17.145471950180408</v>
      </c>
      <c r="G7" s="277">
        <v>22125</v>
      </c>
      <c r="H7" s="278">
        <f>G7/B7*100</f>
        <v>11.637019660646096</v>
      </c>
      <c r="K7" s="275"/>
      <c r="L7"/>
    </row>
    <row r="8" spans="1:12" s="8" customFormat="1" ht="15" customHeight="1">
      <c r="A8" s="276" t="s">
        <v>350</v>
      </c>
      <c r="B8" s="277">
        <v>190590</v>
      </c>
      <c r="C8" s="277">
        <v>41719</v>
      </c>
      <c r="D8" s="278">
        <f>C8/B8*100</f>
        <v>21.889396085838712</v>
      </c>
      <c r="E8" s="277">
        <v>33078</v>
      </c>
      <c r="F8" s="278">
        <f>E8/B8*100</f>
        <v>17.355580040925549</v>
      </c>
      <c r="G8" s="277">
        <v>22382</v>
      </c>
      <c r="H8" s="278">
        <f>G8/B8*100</f>
        <v>11.743533238889764</v>
      </c>
      <c r="K8" s="275"/>
      <c r="L8"/>
    </row>
    <row r="9" spans="1:12" s="8" customFormat="1" ht="15" customHeight="1">
      <c r="A9" s="276" t="s">
        <v>351</v>
      </c>
      <c r="B9" s="277">
        <v>189916</v>
      </c>
      <c r="C9" s="277">
        <v>41709</v>
      </c>
      <c r="D9" s="278">
        <f>C9/B9*100</f>
        <v>21.96181469702395</v>
      </c>
      <c r="E9" s="277">
        <v>33133</v>
      </c>
      <c r="F9" s="278">
        <f>E9/B9*100</f>
        <v>17.44613408033025</v>
      </c>
      <c r="G9" s="277">
        <v>23113</v>
      </c>
      <c r="H9" s="278">
        <f>G9/B9*100</f>
        <v>12.170117315023484</v>
      </c>
      <c r="K9" s="275"/>
      <c r="L9"/>
    </row>
    <row r="10" spans="1:12" s="8" customFormat="1" ht="15" customHeight="1" thickBot="1">
      <c r="A10" s="279" t="s">
        <v>352</v>
      </c>
      <c r="B10" s="280">
        <v>189959</v>
      </c>
      <c r="C10" s="280">
        <v>41967</v>
      </c>
      <c r="D10" s="281">
        <f>C10/B10*100</f>
        <v>22.092662100769115</v>
      </c>
      <c r="E10" s="280">
        <v>33270</v>
      </c>
      <c r="F10" s="281">
        <f>E10/B10*100</f>
        <v>17.514305718602436</v>
      </c>
      <c r="G10" s="280">
        <v>23924</v>
      </c>
      <c r="H10" s="281">
        <f>G10/B10*100</f>
        <v>12.594296664016971</v>
      </c>
      <c r="K10" s="275"/>
      <c r="L10"/>
    </row>
    <row r="11" spans="1:12">
      <c r="A11" s="2"/>
      <c r="B11" s="2"/>
      <c r="C11" s="2"/>
      <c r="D11" s="2"/>
      <c r="E11" s="2"/>
      <c r="F11" s="2"/>
      <c r="G11" s="2"/>
      <c r="H11" s="17" t="s">
        <v>353</v>
      </c>
      <c r="I11" s="282"/>
    </row>
    <row r="12" spans="1:12">
      <c r="A12" s="282"/>
      <c r="B12" s="282"/>
      <c r="C12" s="282"/>
      <c r="D12" s="282"/>
      <c r="E12" s="282"/>
      <c r="F12" s="282"/>
      <c r="G12" s="282"/>
      <c r="H12" s="282"/>
      <c r="I12" s="282"/>
    </row>
  </sheetData>
  <mergeCells count="6">
    <mergeCell ref="A1:H1"/>
    <mergeCell ref="A3:A4"/>
    <mergeCell ref="B3:B4"/>
    <mergeCell ref="C3:D3"/>
    <mergeCell ref="E3:F3"/>
    <mergeCell ref="G3:H3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7872A-5762-4F12-9E59-61DFC1B597A4}">
  <sheetPr>
    <tabColor theme="9" tint="0.59999389629810485"/>
  </sheetPr>
  <dimension ref="A1:G12"/>
  <sheetViews>
    <sheetView showGridLines="0" workbookViewId="0">
      <selection activeCell="I16" sqref="I16"/>
    </sheetView>
  </sheetViews>
  <sheetFormatPr defaultRowHeight="13"/>
  <cols>
    <col min="1" max="1" width="4.453125" customWidth="1"/>
    <col min="2" max="2" width="11.08984375" customWidth="1"/>
    <col min="3" max="4" width="15.6328125" customWidth="1"/>
    <col min="5" max="5" width="13.6328125" customWidth="1"/>
    <col min="6" max="7" width="15.6328125" customWidth="1"/>
    <col min="257" max="257" width="3.08984375" customWidth="1"/>
    <col min="258" max="258" width="8.453125" bestFit="1" customWidth="1"/>
    <col min="259" max="263" width="10.08984375" customWidth="1"/>
    <col min="513" max="513" width="3.08984375" customWidth="1"/>
    <col min="514" max="514" width="8.453125" bestFit="1" customWidth="1"/>
    <col min="515" max="519" width="10.08984375" customWidth="1"/>
    <col min="769" max="769" width="3.08984375" customWidth="1"/>
    <col min="770" max="770" width="8.453125" bestFit="1" customWidth="1"/>
    <col min="771" max="775" width="10.08984375" customWidth="1"/>
    <col min="1025" max="1025" width="3.08984375" customWidth="1"/>
    <col min="1026" max="1026" width="8.453125" bestFit="1" customWidth="1"/>
    <col min="1027" max="1031" width="10.08984375" customWidth="1"/>
    <col min="1281" max="1281" width="3.08984375" customWidth="1"/>
    <col min="1282" max="1282" width="8.453125" bestFit="1" customWidth="1"/>
    <col min="1283" max="1287" width="10.08984375" customWidth="1"/>
    <col min="1537" max="1537" width="3.08984375" customWidth="1"/>
    <col min="1538" max="1538" width="8.453125" bestFit="1" customWidth="1"/>
    <col min="1539" max="1543" width="10.08984375" customWidth="1"/>
    <col min="1793" max="1793" width="3.08984375" customWidth="1"/>
    <col min="1794" max="1794" width="8.453125" bestFit="1" customWidth="1"/>
    <col min="1795" max="1799" width="10.08984375" customWidth="1"/>
    <col min="2049" max="2049" width="3.08984375" customWidth="1"/>
    <col min="2050" max="2050" width="8.453125" bestFit="1" customWidth="1"/>
    <col min="2051" max="2055" width="10.08984375" customWidth="1"/>
    <col min="2305" max="2305" width="3.08984375" customWidth="1"/>
    <col min="2306" max="2306" width="8.453125" bestFit="1" customWidth="1"/>
    <col min="2307" max="2311" width="10.08984375" customWidth="1"/>
    <col min="2561" max="2561" width="3.08984375" customWidth="1"/>
    <col min="2562" max="2562" width="8.453125" bestFit="1" customWidth="1"/>
    <col min="2563" max="2567" width="10.08984375" customWidth="1"/>
    <col min="2817" max="2817" width="3.08984375" customWidth="1"/>
    <col min="2818" max="2818" width="8.453125" bestFit="1" customWidth="1"/>
    <col min="2819" max="2823" width="10.08984375" customWidth="1"/>
    <col min="3073" max="3073" width="3.08984375" customWidth="1"/>
    <col min="3074" max="3074" width="8.453125" bestFit="1" customWidth="1"/>
    <col min="3075" max="3079" width="10.08984375" customWidth="1"/>
    <col min="3329" max="3329" width="3.08984375" customWidth="1"/>
    <col min="3330" max="3330" width="8.453125" bestFit="1" customWidth="1"/>
    <col min="3331" max="3335" width="10.08984375" customWidth="1"/>
    <col min="3585" max="3585" width="3.08984375" customWidth="1"/>
    <col min="3586" max="3586" width="8.453125" bestFit="1" customWidth="1"/>
    <col min="3587" max="3591" width="10.08984375" customWidth="1"/>
    <col min="3841" max="3841" width="3.08984375" customWidth="1"/>
    <col min="3842" max="3842" width="8.453125" bestFit="1" customWidth="1"/>
    <col min="3843" max="3847" width="10.08984375" customWidth="1"/>
    <col min="4097" max="4097" width="3.08984375" customWidth="1"/>
    <col min="4098" max="4098" width="8.453125" bestFit="1" customWidth="1"/>
    <col min="4099" max="4103" width="10.08984375" customWidth="1"/>
    <col min="4353" max="4353" width="3.08984375" customWidth="1"/>
    <col min="4354" max="4354" width="8.453125" bestFit="1" customWidth="1"/>
    <col min="4355" max="4359" width="10.08984375" customWidth="1"/>
    <col min="4609" max="4609" width="3.08984375" customWidth="1"/>
    <col min="4610" max="4610" width="8.453125" bestFit="1" customWidth="1"/>
    <col min="4611" max="4615" width="10.08984375" customWidth="1"/>
    <col min="4865" max="4865" width="3.08984375" customWidth="1"/>
    <col min="4866" max="4866" width="8.453125" bestFit="1" customWidth="1"/>
    <col min="4867" max="4871" width="10.08984375" customWidth="1"/>
    <col min="5121" max="5121" width="3.08984375" customWidth="1"/>
    <col min="5122" max="5122" width="8.453125" bestFit="1" customWidth="1"/>
    <col min="5123" max="5127" width="10.08984375" customWidth="1"/>
    <col min="5377" max="5377" width="3.08984375" customWidth="1"/>
    <col min="5378" max="5378" width="8.453125" bestFit="1" customWidth="1"/>
    <col min="5379" max="5383" width="10.08984375" customWidth="1"/>
    <col min="5633" max="5633" width="3.08984375" customWidth="1"/>
    <col min="5634" max="5634" width="8.453125" bestFit="1" customWidth="1"/>
    <col min="5635" max="5639" width="10.08984375" customWidth="1"/>
    <col min="5889" max="5889" width="3.08984375" customWidth="1"/>
    <col min="5890" max="5890" width="8.453125" bestFit="1" customWidth="1"/>
    <col min="5891" max="5895" width="10.08984375" customWidth="1"/>
    <col min="6145" max="6145" width="3.08984375" customWidth="1"/>
    <col min="6146" max="6146" width="8.453125" bestFit="1" customWidth="1"/>
    <col min="6147" max="6151" width="10.08984375" customWidth="1"/>
    <col min="6401" max="6401" width="3.08984375" customWidth="1"/>
    <col min="6402" max="6402" width="8.453125" bestFit="1" customWidth="1"/>
    <col min="6403" max="6407" width="10.08984375" customWidth="1"/>
    <col min="6657" max="6657" width="3.08984375" customWidth="1"/>
    <col min="6658" max="6658" width="8.453125" bestFit="1" customWidth="1"/>
    <col min="6659" max="6663" width="10.08984375" customWidth="1"/>
    <col min="6913" max="6913" width="3.08984375" customWidth="1"/>
    <col min="6914" max="6914" width="8.453125" bestFit="1" customWidth="1"/>
    <col min="6915" max="6919" width="10.08984375" customWidth="1"/>
    <col min="7169" max="7169" width="3.08984375" customWidth="1"/>
    <col min="7170" max="7170" width="8.453125" bestFit="1" customWidth="1"/>
    <col min="7171" max="7175" width="10.08984375" customWidth="1"/>
    <col min="7425" max="7425" width="3.08984375" customWidth="1"/>
    <col min="7426" max="7426" width="8.453125" bestFit="1" customWidth="1"/>
    <col min="7427" max="7431" width="10.08984375" customWidth="1"/>
    <col min="7681" max="7681" width="3.08984375" customWidth="1"/>
    <col min="7682" max="7682" width="8.453125" bestFit="1" customWidth="1"/>
    <col min="7683" max="7687" width="10.08984375" customWidth="1"/>
    <col min="7937" max="7937" width="3.08984375" customWidth="1"/>
    <col min="7938" max="7938" width="8.453125" bestFit="1" customWidth="1"/>
    <col min="7939" max="7943" width="10.08984375" customWidth="1"/>
    <col min="8193" max="8193" width="3.08984375" customWidth="1"/>
    <col min="8194" max="8194" width="8.453125" bestFit="1" customWidth="1"/>
    <col min="8195" max="8199" width="10.08984375" customWidth="1"/>
    <col min="8449" max="8449" width="3.08984375" customWidth="1"/>
    <col min="8450" max="8450" width="8.453125" bestFit="1" customWidth="1"/>
    <col min="8451" max="8455" width="10.08984375" customWidth="1"/>
    <col min="8705" max="8705" width="3.08984375" customWidth="1"/>
    <col min="8706" max="8706" width="8.453125" bestFit="1" customWidth="1"/>
    <col min="8707" max="8711" width="10.08984375" customWidth="1"/>
    <col min="8961" max="8961" width="3.08984375" customWidth="1"/>
    <col min="8962" max="8962" width="8.453125" bestFit="1" customWidth="1"/>
    <col min="8963" max="8967" width="10.08984375" customWidth="1"/>
    <col min="9217" max="9217" width="3.08984375" customWidth="1"/>
    <col min="9218" max="9218" width="8.453125" bestFit="1" customWidth="1"/>
    <col min="9219" max="9223" width="10.08984375" customWidth="1"/>
    <col min="9473" max="9473" width="3.08984375" customWidth="1"/>
    <col min="9474" max="9474" width="8.453125" bestFit="1" customWidth="1"/>
    <col min="9475" max="9479" width="10.08984375" customWidth="1"/>
    <col min="9729" max="9729" width="3.08984375" customWidth="1"/>
    <col min="9730" max="9730" width="8.453125" bestFit="1" customWidth="1"/>
    <col min="9731" max="9735" width="10.08984375" customWidth="1"/>
    <col min="9985" max="9985" width="3.08984375" customWidth="1"/>
    <col min="9986" max="9986" width="8.453125" bestFit="1" customWidth="1"/>
    <col min="9987" max="9991" width="10.08984375" customWidth="1"/>
    <col min="10241" max="10241" width="3.08984375" customWidth="1"/>
    <col min="10242" max="10242" width="8.453125" bestFit="1" customWidth="1"/>
    <col min="10243" max="10247" width="10.08984375" customWidth="1"/>
    <col min="10497" max="10497" width="3.08984375" customWidth="1"/>
    <col min="10498" max="10498" width="8.453125" bestFit="1" customWidth="1"/>
    <col min="10499" max="10503" width="10.08984375" customWidth="1"/>
    <col min="10753" max="10753" width="3.08984375" customWidth="1"/>
    <col min="10754" max="10754" width="8.453125" bestFit="1" customWidth="1"/>
    <col min="10755" max="10759" width="10.08984375" customWidth="1"/>
    <col min="11009" max="11009" width="3.08984375" customWidth="1"/>
    <col min="11010" max="11010" width="8.453125" bestFit="1" customWidth="1"/>
    <col min="11011" max="11015" width="10.08984375" customWidth="1"/>
    <col min="11265" max="11265" width="3.08984375" customWidth="1"/>
    <col min="11266" max="11266" width="8.453125" bestFit="1" customWidth="1"/>
    <col min="11267" max="11271" width="10.08984375" customWidth="1"/>
    <col min="11521" max="11521" width="3.08984375" customWidth="1"/>
    <col min="11522" max="11522" width="8.453125" bestFit="1" customWidth="1"/>
    <col min="11523" max="11527" width="10.08984375" customWidth="1"/>
    <col min="11777" max="11777" width="3.08984375" customWidth="1"/>
    <col min="11778" max="11778" width="8.453125" bestFit="1" customWidth="1"/>
    <col min="11779" max="11783" width="10.08984375" customWidth="1"/>
    <col min="12033" max="12033" width="3.08984375" customWidth="1"/>
    <col min="12034" max="12034" width="8.453125" bestFit="1" customWidth="1"/>
    <col min="12035" max="12039" width="10.08984375" customWidth="1"/>
    <col min="12289" max="12289" width="3.08984375" customWidth="1"/>
    <col min="12290" max="12290" width="8.453125" bestFit="1" customWidth="1"/>
    <col min="12291" max="12295" width="10.08984375" customWidth="1"/>
    <col min="12545" max="12545" width="3.08984375" customWidth="1"/>
    <col min="12546" max="12546" width="8.453125" bestFit="1" customWidth="1"/>
    <col min="12547" max="12551" width="10.08984375" customWidth="1"/>
    <col min="12801" max="12801" width="3.08984375" customWidth="1"/>
    <col min="12802" max="12802" width="8.453125" bestFit="1" customWidth="1"/>
    <col min="12803" max="12807" width="10.08984375" customWidth="1"/>
    <col min="13057" max="13057" width="3.08984375" customWidth="1"/>
    <col min="13058" max="13058" width="8.453125" bestFit="1" customWidth="1"/>
    <col min="13059" max="13063" width="10.08984375" customWidth="1"/>
    <col min="13313" max="13313" width="3.08984375" customWidth="1"/>
    <col min="13314" max="13314" width="8.453125" bestFit="1" customWidth="1"/>
    <col min="13315" max="13319" width="10.08984375" customWidth="1"/>
    <col min="13569" max="13569" width="3.08984375" customWidth="1"/>
    <col min="13570" max="13570" width="8.453125" bestFit="1" customWidth="1"/>
    <col min="13571" max="13575" width="10.08984375" customWidth="1"/>
    <col min="13825" max="13825" width="3.08984375" customWidth="1"/>
    <col min="13826" max="13826" width="8.453125" bestFit="1" customWidth="1"/>
    <col min="13827" max="13831" width="10.08984375" customWidth="1"/>
    <col min="14081" max="14081" width="3.08984375" customWidth="1"/>
    <col min="14082" max="14082" width="8.453125" bestFit="1" customWidth="1"/>
    <col min="14083" max="14087" width="10.08984375" customWidth="1"/>
    <col min="14337" max="14337" width="3.08984375" customWidth="1"/>
    <col min="14338" max="14338" width="8.453125" bestFit="1" customWidth="1"/>
    <col min="14339" max="14343" width="10.08984375" customWidth="1"/>
    <col min="14593" max="14593" width="3.08984375" customWidth="1"/>
    <col min="14594" max="14594" width="8.453125" bestFit="1" customWidth="1"/>
    <col min="14595" max="14599" width="10.08984375" customWidth="1"/>
    <col min="14849" max="14849" width="3.08984375" customWidth="1"/>
    <col min="14850" max="14850" width="8.453125" bestFit="1" customWidth="1"/>
    <col min="14851" max="14855" width="10.08984375" customWidth="1"/>
    <col min="15105" max="15105" width="3.08984375" customWidth="1"/>
    <col min="15106" max="15106" width="8.453125" bestFit="1" customWidth="1"/>
    <col min="15107" max="15111" width="10.08984375" customWidth="1"/>
    <col min="15361" max="15361" width="3.08984375" customWidth="1"/>
    <col min="15362" max="15362" width="8.453125" bestFit="1" customWidth="1"/>
    <col min="15363" max="15367" width="10.08984375" customWidth="1"/>
    <col min="15617" max="15617" width="3.08984375" customWidth="1"/>
    <col min="15618" max="15618" width="8.453125" bestFit="1" customWidth="1"/>
    <col min="15619" max="15623" width="10.08984375" customWidth="1"/>
    <col min="15873" max="15873" width="3.08984375" customWidth="1"/>
    <col min="15874" max="15874" width="8.453125" bestFit="1" customWidth="1"/>
    <col min="15875" max="15879" width="10.08984375" customWidth="1"/>
    <col min="16129" max="16129" width="3.08984375" customWidth="1"/>
    <col min="16130" max="16130" width="8.453125" bestFit="1" customWidth="1"/>
    <col min="16131" max="16135" width="10.08984375" customWidth="1"/>
  </cols>
  <sheetData>
    <row r="1" spans="1:7" ht="16.5">
      <c r="A1" s="492" t="s">
        <v>354</v>
      </c>
      <c r="B1" s="492"/>
      <c r="C1" s="492"/>
      <c r="D1" s="492"/>
      <c r="E1" s="492"/>
      <c r="F1" s="492"/>
      <c r="G1" s="492"/>
    </row>
    <row r="2" spans="1:7" ht="13.5" customHeight="1" thickBot="1">
      <c r="A2" s="283"/>
      <c r="G2" s="17" t="s">
        <v>253</v>
      </c>
    </row>
    <row r="3" spans="1:7" s="8" customFormat="1" ht="15" customHeight="1">
      <c r="A3" s="583" t="s">
        <v>97</v>
      </c>
      <c r="B3" s="512"/>
      <c r="C3" s="284" t="s">
        <v>355</v>
      </c>
      <c r="D3" s="284">
        <v>2</v>
      </c>
      <c r="E3" s="284">
        <v>3</v>
      </c>
      <c r="F3" s="284">
        <v>4</v>
      </c>
      <c r="G3" s="284">
        <v>5</v>
      </c>
    </row>
    <row r="4" spans="1:7" s="8" customFormat="1" ht="16.399999999999999" customHeight="1">
      <c r="A4" s="584" t="s">
        <v>356</v>
      </c>
      <c r="B4" s="514"/>
      <c r="C4" s="285">
        <v>1671</v>
      </c>
      <c r="D4" s="285">
        <v>1719</v>
      </c>
      <c r="E4" s="285">
        <v>1821</v>
      </c>
      <c r="F4" s="286">
        <v>1945</v>
      </c>
      <c r="G4" s="286">
        <v>2125</v>
      </c>
    </row>
    <row r="5" spans="1:7" s="8" customFormat="1" ht="16.399999999999999" customHeight="1">
      <c r="A5" s="585" t="s">
        <v>357</v>
      </c>
      <c r="B5" s="46" t="s">
        <v>358</v>
      </c>
      <c r="C5" s="285">
        <v>14525</v>
      </c>
      <c r="D5" s="285">
        <v>3498</v>
      </c>
      <c r="E5" s="285">
        <v>6099</v>
      </c>
      <c r="F5" s="286">
        <v>10083</v>
      </c>
      <c r="G5" s="286">
        <v>11611</v>
      </c>
    </row>
    <row r="6" spans="1:7" s="8" customFormat="1" ht="16.399999999999999" customHeight="1">
      <c r="A6" s="586"/>
      <c r="B6" s="26" t="s">
        <v>359</v>
      </c>
      <c r="C6" s="285">
        <v>18870</v>
      </c>
      <c r="D6" s="285">
        <v>5281</v>
      </c>
      <c r="E6" s="285">
        <v>8825</v>
      </c>
      <c r="F6" s="286">
        <v>13861</v>
      </c>
      <c r="G6" s="286">
        <v>15340</v>
      </c>
    </row>
    <row r="7" spans="1:7" s="8" customFormat="1" ht="16.399999999999999" customHeight="1">
      <c r="A7" s="586"/>
      <c r="B7" s="26" t="s">
        <v>360</v>
      </c>
      <c r="C7" s="285">
        <v>33395</v>
      </c>
      <c r="D7" s="285">
        <v>8779</v>
      </c>
      <c r="E7" s="285">
        <v>14924</v>
      </c>
      <c r="F7" s="286">
        <v>23944</v>
      </c>
      <c r="G7" s="286">
        <v>26951</v>
      </c>
    </row>
    <row r="8" spans="1:7" s="8" customFormat="1" ht="16.399999999999999" customHeight="1" thickBot="1">
      <c r="A8" s="587"/>
      <c r="B8" s="70" t="s">
        <v>361</v>
      </c>
      <c r="C8" s="287">
        <v>126</v>
      </c>
      <c r="D8" s="287">
        <v>36</v>
      </c>
      <c r="E8" s="287">
        <v>52</v>
      </c>
      <c r="F8" s="288">
        <v>81</v>
      </c>
      <c r="G8" s="288">
        <v>90</v>
      </c>
    </row>
    <row r="9" spans="1:7" s="8" customFormat="1" ht="13.4" customHeight="1">
      <c r="A9" s="16" t="s">
        <v>362</v>
      </c>
      <c r="B9" s="289"/>
      <c r="C9" s="290"/>
      <c r="D9" s="290"/>
      <c r="E9" s="290"/>
      <c r="F9" s="290"/>
      <c r="G9" s="290"/>
    </row>
    <row r="10" spans="1:7" s="41" customFormat="1" ht="13.4" customHeight="1">
      <c r="A10" s="16" t="s">
        <v>363</v>
      </c>
      <c r="C10" s="291"/>
      <c r="D10" s="234"/>
      <c r="E10" s="292"/>
      <c r="F10" s="292"/>
    </row>
    <row r="11" spans="1:7">
      <c r="G11" s="17" t="s">
        <v>364</v>
      </c>
    </row>
    <row r="12" spans="1:7">
      <c r="F12" s="8"/>
    </row>
  </sheetData>
  <mergeCells count="4">
    <mergeCell ref="A1:G1"/>
    <mergeCell ref="A3:B3"/>
    <mergeCell ref="A4:B4"/>
    <mergeCell ref="A5:A8"/>
  </mergeCells>
  <phoneticPr fontId="4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2D14-76EE-4E1F-AA75-460D3C8E5BA0}">
  <sheetPr>
    <tabColor theme="9" tint="0.59999389629810485"/>
  </sheetPr>
  <dimension ref="A1:F6"/>
  <sheetViews>
    <sheetView showGridLines="0" workbookViewId="0">
      <selection activeCell="K10" sqref="K10"/>
    </sheetView>
  </sheetViews>
  <sheetFormatPr defaultRowHeight="13"/>
  <cols>
    <col min="1" max="6" width="12.81640625" customWidth="1"/>
    <col min="257" max="257" width="13.81640625" customWidth="1"/>
    <col min="258" max="262" width="10.1796875" customWidth="1"/>
    <col min="513" max="513" width="13.81640625" customWidth="1"/>
    <col min="514" max="518" width="10.1796875" customWidth="1"/>
    <col min="769" max="769" width="13.81640625" customWidth="1"/>
    <col min="770" max="774" width="10.1796875" customWidth="1"/>
    <col min="1025" max="1025" width="13.81640625" customWidth="1"/>
    <col min="1026" max="1030" width="10.1796875" customWidth="1"/>
    <col min="1281" max="1281" width="13.81640625" customWidth="1"/>
    <col min="1282" max="1286" width="10.1796875" customWidth="1"/>
    <col min="1537" max="1537" width="13.81640625" customWidth="1"/>
    <col min="1538" max="1542" width="10.1796875" customWidth="1"/>
    <col min="1793" max="1793" width="13.81640625" customWidth="1"/>
    <col min="1794" max="1798" width="10.1796875" customWidth="1"/>
    <col min="2049" max="2049" width="13.81640625" customWidth="1"/>
    <col min="2050" max="2054" width="10.1796875" customWidth="1"/>
    <col min="2305" max="2305" width="13.81640625" customWidth="1"/>
    <col min="2306" max="2310" width="10.1796875" customWidth="1"/>
    <col min="2561" max="2561" width="13.81640625" customWidth="1"/>
    <col min="2562" max="2566" width="10.1796875" customWidth="1"/>
    <col min="2817" max="2817" width="13.81640625" customWidth="1"/>
    <col min="2818" max="2822" width="10.1796875" customWidth="1"/>
    <col min="3073" max="3073" width="13.81640625" customWidth="1"/>
    <col min="3074" max="3078" width="10.1796875" customWidth="1"/>
    <col min="3329" max="3329" width="13.81640625" customWidth="1"/>
    <col min="3330" max="3334" width="10.1796875" customWidth="1"/>
    <col min="3585" max="3585" width="13.81640625" customWidth="1"/>
    <col min="3586" max="3590" width="10.1796875" customWidth="1"/>
    <col min="3841" max="3841" width="13.81640625" customWidth="1"/>
    <col min="3842" max="3846" width="10.1796875" customWidth="1"/>
    <col min="4097" max="4097" width="13.81640625" customWidth="1"/>
    <col min="4098" max="4102" width="10.1796875" customWidth="1"/>
    <col min="4353" max="4353" width="13.81640625" customWidth="1"/>
    <col min="4354" max="4358" width="10.1796875" customWidth="1"/>
    <col min="4609" max="4609" width="13.81640625" customWidth="1"/>
    <col min="4610" max="4614" width="10.1796875" customWidth="1"/>
    <col min="4865" max="4865" width="13.81640625" customWidth="1"/>
    <col min="4866" max="4870" width="10.1796875" customWidth="1"/>
    <col min="5121" max="5121" width="13.81640625" customWidth="1"/>
    <col min="5122" max="5126" width="10.1796875" customWidth="1"/>
    <col min="5377" max="5377" width="13.81640625" customWidth="1"/>
    <col min="5378" max="5382" width="10.1796875" customWidth="1"/>
    <col min="5633" max="5633" width="13.81640625" customWidth="1"/>
    <col min="5634" max="5638" width="10.1796875" customWidth="1"/>
    <col min="5889" max="5889" width="13.81640625" customWidth="1"/>
    <col min="5890" max="5894" width="10.1796875" customWidth="1"/>
    <col min="6145" max="6145" width="13.81640625" customWidth="1"/>
    <col min="6146" max="6150" width="10.1796875" customWidth="1"/>
    <col min="6401" max="6401" width="13.81640625" customWidth="1"/>
    <col min="6402" max="6406" width="10.1796875" customWidth="1"/>
    <col min="6657" max="6657" width="13.81640625" customWidth="1"/>
    <col min="6658" max="6662" width="10.1796875" customWidth="1"/>
    <col min="6913" max="6913" width="13.81640625" customWidth="1"/>
    <col min="6914" max="6918" width="10.1796875" customWidth="1"/>
    <col min="7169" max="7169" width="13.81640625" customWidth="1"/>
    <col min="7170" max="7174" width="10.1796875" customWidth="1"/>
    <col min="7425" max="7425" width="13.81640625" customWidth="1"/>
    <col min="7426" max="7430" width="10.1796875" customWidth="1"/>
    <col min="7681" max="7681" width="13.81640625" customWidth="1"/>
    <col min="7682" max="7686" width="10.1796875" customWidth="1"/>
    <col min="7937" max="7937" width="13.81640625" customWidth="1"/>
    <col min="7938" max="7942" width="10.1796875" customWidth="1"/>
    <col min="8193" max="8193" width="13.81640625" customWidth="1"/>
    <col min="8194" max="8198" width="10.1796875" customWidth="1"/>
    <col min="8449" max="8449" width="13.81640625" customWidth="1"/>
    <col min="8450" max="8454" width="10.1796875" customWidth="1"/>
    <col min="8705" max="8705" width="13.81640625" customWidth="1"/>
    <col min="8706" max="8710" width="10.1796875" customWidth="1"/>
    <col min="8961" max="8961" width="13.81640625" customWidth="1"/>
    <col min="8962" max="8966" width="10.1796875" customWidth="1"/>
    <col min="9217" max="9217" width="13.81640625" customWidth="1"/>
    <col min="9218" max="9222" width="10.1796875" customWidth="1"/>
    <col min="9473" max="9473" width="13.81640625" customWidth="1"/>
    <col min="9474" max="9478" width="10.1796875" customWidth="1"/>
    <col min="9729" max="9729" width="13.81640625" customWidth="1"/>
    <col min="9730" max="9734" width="10.1796875" customWidth="1"/>
    <col min="9985" max="9985" width="13.81640625" customWidth="1"/>
    <col min="9986" max="9990" width="10.1796875" customWidth="1"/>
    <col min="10241" max="10241" width="13.81640625" customWidth="1"/>
    <col min="10242" max="10246" width="10.1796875" customWidth="1"/>
    <col min="10497" max="10497" width="13.81640625" customWidth="1"/>
    <col min="10498" max="10502" width="10.1796875" customWidth="1"/>
    <col min="10753" max="10753" width="13.81640625" customWidth="1"/>
    <col min="10754" max="10758" width="10.1796875" customWidth="1"/>
    <col min="11009" max="11009" width="13.81640625" customWidth="1"/>
    <col min="11010" max="11014" width="10.1796875" customWidth="1"/>
    <col min="11265" max="11265" width="13.81640625" customWidth="1"/>
    <col min="11266" max="11270" width="10.1796875" customWidth="1"/>
    <col min="11521" max="11521" width="13.81640625" customWidth="1"/>
    <col min="11522" max="11526" width="10.1796875" customWidth="1"/>
    <col min="11777" max="11777" width="13.81640625" customWidth="1"/>
    <col min="11778" max="11782" width="10.1796875" customWidth="1"/>
    <col min="12033" max="12033" width="13.81640625" customWidth="1"/>
    <col min="12034" max="12038" width="10.1796875" customWidth="1"/>
    <col min="12289" max="12289" width="13.81640625" customWidth="1"/>
    <col min="12290" max="12294" width="10.1796875" customWidth="1"/>
    <col min="12545" max="12545" width="13.81640625" customWidth="1"/>
    <col min="12546" max="12550" width="10.1796875" customWidth="1"/>
    <col min="12801" max="12801" width="13.81640625" customWidth="1"/>
    <col min="12802" max="12806" width="10.1796875" customWidth="1"/>
    <col min="13057" max="13057" width="13.81640625" customWidth="1"/>
    <col min="13058" max="13062" width="10.1796875" customWidth="1"/>
    <col min="13313" max="13313" width="13.81640625" customWidth="1"/>
    <col min="13314" max="13318" width="10.1796875" customWidth="1"/>
    <col min="13569" max="13569" width="13.81640625" customWidth="1"/>
    <col min="13570" max="13574" width="10.1796875" customWidth="1"/>
    <col min="13825" max="13825" width="13.81640625" customWidth="1"/>
    <col min="13826" max="13830" width="10.1796875" customWidth="1"/>
    <col min="14081" max="14081" width="13.81640625" customWidth="1"/>
    <col min="14082" max="14086" width="10.1796875" customWidth="1"/>
    <col min="14337" max="14337" width="13.81640625" customWidth="1"/>
    <col min="14338" max="14342" width="10.1796875" customWidth="1"/>
    <col min="14593" max="14593" width="13.81640625" customWidth="1"/>
    <col min="14594" max="14598" width="10.1796875" customWidth="1"/>
    <col min="14849" max="14849" width="13.81640625" customWidth="1"/>
    <col min="14850" max="14854" width="10.1796875" customWidth="1"/>
    <col min="15105" max="15105" width="13.81640625" customWidth="1"/>
    <col min="15106" max="15110" width="10.1796875" customWidth="1"/>
    <col min="15361" max="15361" width="13.81640625" customWidth="1"/>
    <col min="15362" max="15366" width="10.1796875" customWidth="1"/>
    <col min="15617" max="15617" width="13.81640625" customWidth="1"/>
    <col min="15618" max="15622" width="10.1796875" customWidth="1"/>
    <col min="15873" max="15873" width="13.81640625" customWidth="1"/>
    <col min="15874" max="15878" width="10.1796875" customWidth="1"/>
    <col min="16129" max="16129" width="13.81640625" customWidth="1"/>
    <col min="16130" max="16134" width="10.1796875" customWidth="1"/>
  </cols>
  <sheetData>
    <row r="1" spans="1:6" ht="16.5">
      <c r="A1" s="492" t="s">
        <v>365</v>
      </c>
      <c r="B1" s="492"/>
      <c r="C1" s="492"/>
      <c r="D1" s="492"/>
      <c r="E1" s="492"/>
      <c r="F1" s="492"/>
    </row>
    <row r="2" spans="1:6" ht="13.5" thickBot="1">
      <c r="A2" s="283"/>
      <c r="F2" s="293"/>
    </row>
    <row r="3" spans="1:6" s="8" customFormat="1" ht="12.5">
      <c r="A3" s="5" t="s">
        <v>97</v>
      </c>
      <c r="B3" s="294" t="s">
        <v>355</v>
      </c>
      <c r="C3" s="7" t="s">
        <v>366</v>
      </c>
      <c r="D3" s="7" t="s">
        <v>367</v>
      </c>
      <c r="E3" s="7" t="s">
        <v>368</v>
      </c>
      <c r="F3" s="7" t="s">
        <v>369</v>
      </c>
    </row>
    <row r="4" spans="1:6" s="8" customFormat="1" ht="12.5">
      <c r="A4" s="22" t="s">
        <v>370</v>
      </c>
      <c r="B4" s="295">
        <v>25</v>
      </c>
      <c r="C4" s="295">
        <v>25</v>
      </c>
      <c r="D4" s="295">
        <v>23</v>
      </c>
      <c r="E4" s="295">
        <v>22</v>
      </c>
      <c r="F4" s="295">
        <v>22</v>
      </c>
    </row>
    <row r="5" spans="1:6" s="8" customFormat="1" thickBot="1">
      <c r="A5" s="70" t="s">
        <v>371</v>
      </c>
      <c r="B5" s="287">
        <v>1927</v>
      </c>
      <c r="C5" s="296">
        <v>1872</v>
      </c>
      <c r="D5" s="296">
        <v>1714</v>
      </c>
      <c r="E5" s="296">
        <v>1506</v>
      </c>
      <c r="F5" s="296">
        <v>1397</v>
      </c>
    </row>
    <row r="6" spans="1:6" s="41" customFormat="1" ht="11">
      <c r="B6" s="74"/>
      <c r="C6" s="74"/>
      <c r="D6" s="74"/>
      <c r="E6" s="74"/>
      <c r="F6" s="34" t="s">
        <v>372</v>
      </c>
    </row>
  </sheetData>
  <mergeCells count="1">
    <mergeCell ref="A1:F1"/>
  </mergeCells>
  <phoneticPr fontId="4"/>
  <pageMargins left="0.7" right="0.7" top="0.75" bottom="0.75" header="0.3" footer="0.3"/>
  <pageSetup paperSize="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9435-27EF-47A2-892D-8B3E7DCBC6EE}">
  <sheetPr>
    <tabColor theme="9" tint="0.59999389629810485"/>
  </sheetPr>
  <dimension ref="A1:I12"/>
  <sheetViews>
    <sheetView showGridLines="0" zoomScale="110" zoomScaleNormal="100" zoomScaleSheetLayoutView="100" workbookViewId="0">
      <selection activeCell="K10" sqref="K10"/>
    </sheetView>
  </sheetViews>
  <sheetFormatPr defaultColWidth="9" defaultRowHeight="13"/>
  <cols>
    <col min="1" max="1" width="11.1796875" style="19" customWidth="1"/>
    <col min="2" max="2" width="4.36328125" style="19" customWidth="1"/>
    <col min="3" max="7" width="10.6328125" style="19" customWidth="1"/>
    <col min="8" max="16384" width="9" style="19"/>
  </cols>
  <sheetData>
    <row r="1" spans="1:9" ht="16.5">
      <c r="A1" s="510" t="s">
        <v>373</v>
      </c>
      <c r="B1" s="510"/>
      <c r="C1" s="510"/>
      <c r="D1" s="510"/>
      <c r="E1" s="510"/>
      <c r="F1" s="510"/>
      <c r="G1" s="510"/>
    </row>
    <row r="2" spans="1:9" ht="13.5" customHeight="1" thickBot="1">
      <c r="A2" s="283"/>
      <c r="B2" s="283"/>
      <c r="C2"/>
      <c r="D2"/>
      <c r="E2"/>
      <c r="F2"/>
      <c r="G2" s="3" t="s">
        <v>374</v>
      </c>
    </row>
    <row r="3" spans="1:9" ht="15" customHeight="1">
      <c r="A3" s="583" t="s">
        <v>97</v>
      </c>
      <c r="B3" s="512"/>
      <c r="C3" s="294" t="s">
        <v>375</v>
      </c>
      <c r="D3" s="7" t="s">
        <v>376</v>
      </c>
      <c r="E3" s="7" t="s">
        <v>377</v>
      </c>
      <c r="F3" s="7" t="s">
        <v>378</v>
      </c>
      <c r="G3" s="7" t="s">
        <v>379</v>
      </c>
    </row>
    <row r="4" spans="1:9" ht="15" customHeight="1">
      <c r="A4" s="297" t="s">
        <v>52</v>
      </c>
      <c r="B4" s="62"/>
      <c r="C4" s="298">
        <f>SUM(C5:C7)</f>
        <v>42928</v>
      </c>
      <c r="D4" s="298">
        <f>SUM(D5:D7)</f>
        <v>28114</v>
      </c>
      <c r="E4" s="298">
        <f>SUM(E5:E7)</f>
        <v>32438</v>
      </c>
      <c r="F4" s="298">
        <f>SUM(F5:F7)</f>
        <v>38583</v>
      </c>
      <c r="G4" s="298">
        <f>SUM(G5:G7)</f>
        <v>42277</v>
      </c>
    </row>
    <row r="5" spans="1:9" ht="15" customHeight="1">
      <c r="A5" s="299" t="s">
        <v>380</v>
      </c>
      <c r="B5" s="22"/>
      <c r="C5" s="300">
        <v>37070</v>
      </c>
      <c r="D5" s="300">
        <v>25610</v>
      </c>
      <c r="E5" s="300">
        <v>26290</v>
      </c>
      <c r="F5" s="300">
        <v>28111</v>
      </c>
      <c r="G5" s="300">
        <v>27282</v>
      </c>
    </row>
    <row r="6" spans="1:9" ht="15" customHeight="1">
      <c r="A6" s="299" t="s">
        <v>381</v>
      </c>
      <c r="B6" s="301" t="s">
        <v>382</v>
      </c>
      <c r="C6" s="300">
        <v>585</v>
      </c>
      <c r="D6" s="300" t="s">
        <v>383</v>
      </c>
      <c r="E6" s="300" t="s">
        <v>101</v>
      </c>
      <c r="F6" s="300" t="s">
        <v>101</v>
      </c>
      <c r="G6" s="300" t="s">
        <v>101</v>
      </c>
    </row>
    <row r="7" spans="1:9" ht="15" customHeight="1" thickBot="1">
      <c r="A7" s="299" t="s">
        <v>384</v>
      </c>
      <c r="B7" s="301" t="s">
        <v>385</v>
      </c>
      <c r="C7" s="300">
        <v>5273</v>
      </c>
      <c r="D7" s="300">
        <v>2504</v>
      </c>
      <c r="E7" s="300">
        <v>6148</v>
      </c>
      <c r="F7" s="300">
        <v>10472</v>
      </c>
      <c r="G7" s="300">
        <v>14995</v>
      </c>
    </row>
    <row r="8" spans="1:9" ht="13.25" customHeight="1">
      <c r="A8" s="33" t="s">
        <v>386</v>
      </c>
      <c r="B8" s="21"/>
      <c r="C8" s="302"/>
      <c r="D8" s="302"/>
      <c r="E8" s="302"/>
      <c r="F8" s="303"/>
      <c r="G8" s="303"/>
    </row>
    <row r="9" spans="1:9" ht="13.25" customHeight="1">
      <c r="A9" s="2" t="s">
        <v>387</v>
      </c>
      <c r="B9" s="41"/>
      <c r="C9" s="292"/>
      <c r="D9" s="292"/>
      <c r="E9" s="292"/>
      <c r="F9" s="292"/>
    </row>
    <row r="10" spans="1:9" ht="13.25" customHeight="1">
      <c r="A10" s="2" t="s">
        <v>388</v>
      </c>
      <c r="B10" s="41"/>
      <c r="C10" s="292"/>
      <c r="D10" s="292"/>
      <c r="E10" s="292"/>
      <c r="F10" s="292"/>
    </row>
    <row r="11" spans="1:9" ht="13.25" customHeight="1">
      <c r="A11" s="282" t="s">
        <v>389</v>
      </c>
      <c r="I11" s="304"/>
    </row>
    <row r="12" spans="1:9">
      <c r="G12" s="17" t="s">
        <v>390</v>
      </c>
    </row>
  </sheetData>
  <mergeCells count="2">
    <mergeCell ref="A1:G1"/>
    <mergeCell ref="A3:B3"/>
  </mergeCells>
  <phoneticPr fontId="4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6678-AD7A-4DB3-9FF4-F4501A6BBD9A}">
  <sheetPr>
    <tabColor theme="8" tint="0.59999389629810485"/>
  </sheetPr>
  <dimension ref="A1"/>
  <sheetViews>
    <sheetView workbookViewId="0">
      <selection activeCell="G9" sqref="G9"/>
    </sheetView>
  </sheetViews>
  <sheetFormatPr defaultRowHeight="13"/>
  <sheetData/>
  <phoneticPr fontId="4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B73E-E12E-439B-9F9C-6A0931942F33}">
  <sheetPr>
    <tabColor theme="8" tint="0.59999389629810485"/>
  </sheetPr>
  <dimension ref="A1:O12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6.90625" customWidth="1"/>
    <col min="2" max="14" width="7.36328125" customWidth="1"/>
  </cols>
  <sheetData>
    <row r="1" spans="1:15" ht="16.5">
      <c r="A1" s="492" t="s">
        <v>391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</row>
    <row r="2" spans="1:15" s="305" customFormat="1" ht="13.5" customHeight="1" thickBot="1">
      <c r="A2" s="42" t="s">
        <v>392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" t="s">
        <v>393</v>
      </c>
    </row>
    <row r="3" spans="1:15" s="8" customFormat="1" ht="30" customHeight="1">
      <c r="A3" s="588" t="s">
        <v>339</v>
      </c>
      <c r="B3" s="591" t="s">
        <v>16</v>
      </c>
      <c r="C3" s="591"/>
      <c r="D3" s="592"/>
      <c r="E3" s="513" t="s">
        <v>394</v>
      </c>
      <c r="F3" s="512"/>
      <c r="G3" s="513" t="s">
        <v>395</v>
      </c>
      <c r="H3" s="512"/>
      <c r="I3" s="593" t="s">
        <v>396</v>
      </c>
      <c r="J3" s="594"/>
      <c r="K3" s="513" t="s">
        <v>397</v>
      </c>
      <c r="L3" s="512"/>
      <c r="M3" s="513" t="s">
        <v>398</v>
      </c>
      <c r="N3" s="583"/>
    </row>
    <row r="4" spans="1:15" s="8" customFormat="1" ht="15" customHeight="1">
      <c r="A4" s="589"/>
      <c r="B4" s="595" t="s">
        <v>360</v>
      </c>
      <c r="C4" s="599" t="s">
        <v>399</v>
      </c>
      <c r="D4" s="599" t="s">
        <v>400</v>
      </c>
      <c r="E4" s="601" t="s">
        <v>401</v>
      </c>
      <c r="F4" s="601" t="s">
        <v>400</v>
      </c>
      <c r="G4" s="601" t="s">
        <v>401</v>
      </c>
      <c r="H4" s="601" t="s">
        <v>400</v>
      </c>
      <c r="I4" s="601" t="s">
        <v>401</v>
      </c>
      <c r="J4" s="601" t="s">
        <v>400</v>
      </c>
      <c r="K4" s="601" t="s">
        <v>401</v>
      </c>
      <c r="L4" s="601" t="s">
        <v>400</v>
      </c>
      <c r="M4" s="601" t="s">
        <v>401</v>
      </c>
      <c r="N4" s="597" t="s">
        <v>400</v>
      </c>
    </row>
    <row r="5" spans="1:15" s="8" customFormat="1" ht="15" customHeight="1">
      <c r="A5" s="590"/>
      <c r="B5" s="596"/>
      <c r="C5" s="600"/>
      <c r="D5" s="600"/>
      <c r="E5" s="602"/>
      <c r="F5" s="602"/>
      <c r="G5" s="602"/>
      <c r="H5" s="602"/>
      <c r="I5" s="602"/>
      <c r="J5" s="602"/>
      <c r="K5" s="602"/>
      <c r="L5" s="602"/>
      <c r="M5" s="602"/>
      <c r="N5" s="598"/>
    </row>
    <row r="6" spans="1:15" s="8" customFormat="1" ht="15" customHeight="1">
      <c r="A6" s="9" t="s">
        <v>246</v>
      </c>
      <c r="B6" s="309">
        <f>SUM(E6:N6)</f>
        <v>4343</v>
      </c>
      <c r="C6" s="310">
        <f t="shared" ref="C6:D10" si="0">SUM(E6,G6,I6,K6,M6)</f>
        <v>104</v>
      </c>
      <c r="D6" s="310">
        <f t="shared" si="0"/>
        <v>4239</v>
      </c>
      <c r="E6" s="222">
        <v>7</v>
      </c>
      <c r="F6" s="222">
        <v>261</v>
      </c>
      <c r="G6" s="222">
        <v>11</v>
      </c>
      <c r="H6" s="222">
        <v>376</v>
      </c>
      <c r="I6" s="224">
        <v>3</v>
      </c>
      <c r="J6" s="222">
        <v>51</v>
      </c>
      <c r="K6" s="222">
        <v>54</v>
      </c>
      <c r="L6" s="311">
        <v>1909</v>
      </c>
      <c r="M6" s="222">
        <v>29</v>
      </c>
      <c r="N6" s="312">
        <v>1642</v>
      </c>
    </row>
    <row r="7" spans="1:15" s="8" customFormat="1" ht="15" customHeight="1">
      <c r="A7" s="9">
        <v>3</v>
      </c>
      <c r="B7" s="309">
        <f>SUM(E7:N7)</f>
        <v>4379</v>
      </c>
      <c r="C7" s="310">
        <f t="shared" si="0"/>
        <v>105</v>
      </c>
      <c r="D7" s="310">
        <f t="shared" si="0"/>
        <v>4274</v>
      </c>
      <c r="E7" s="313">
        <v>7</v>
      </c>
      <c r="F7" s="313">
        <v>263</v>
      </c>
      <c r="G7" s="313">
        <v>10</v>
      </c>
      <c r="H7" s="313">
        <v>377</v>
      </c>
      <c r="I7" s="293">
        <v>3</v>
      </c>
      <c r="J7" s="313">
        <v>58</v>
      </c>
      <c r="K7" s="313">
        <v>55</v>
      </c>
      <c r="L7" s="314">
        <v>1894</v>
      </c>
      <c r="M7" s="313">
        <v>30</v>
      </c>
      <c r="N7" s="315">
        <v>1682</v>
      </c>
    </row>
    <row r="8" spans="1:15" s="8" customFormat="1" ht="15" customHeight="1">
      <c r="A8" s="9">
        <v>4</v>
      </c>
      <c r="B8" s="309">
        <f>SUM(E8:N8)</f>
        <v>4280</v>
      </c>
      <c r="C8" s="310">
        <f t="shared" si="0"/>
        <v>107</v>
      </c>
      <c r="D8" s="310">
        <f t="shared" si="0"/>
        <v>4173</v>
      </c>
      <c r="E8" s="313">
        <v>7</v>
      </c>
      <c r="F8" s="313">
        <v>283</v>
      </c>
      <c r="G8" s="313">
        <v>8</v>
      </c>
      <c r="H8" s="313">
        <v>379</v>
      </c>
      <c r="I8" s="293">
        <v>5</v>
      </c>
      <c r="J8" s="313">
        <v>71</v>
      </c>
      <c r="K8" s="313">
        <v>59</v>
      </c>
      <c r="L8" s="314">
        <v>1827</v>
      </c>
      <c r="M8" s="313">
        <v>28</v>
      </c>
      <c r="N8" s="315">
        <v>1613</v>
      </c>
    </row>
    <row r="9" spans="1:15" s="8" customFormat="1" ht="15" customHeight="1">
      <c r="A9" s="9">
        <v>5</v>
      </c>
      <c r="B9" s="309">
        <f>SUM(E9:N9)</f>
        <v>4238</v>
      </c>
      <c r="C9" s="310">
        <f t="shared" si="0"/>
        <v>113</v>
      </c>
      <c r="D9" s="310">
        <f t="shared" si="0"/>
        <v>4125</v>
      </c>
      <c r="E9" s="313">
        <v>6</v>
      </c>
      <c r="F9" s="313">
        <v>287</v>
      </c>
      <c r="G9" s="313">
        <v>10</v>
      </c>
      <c r="H9" s="313">
        <v>375</v>
      </c>
      <c r="I9" s="293">
        <v>5</v>
      </c>
      <c r="J9" s="313">
        <v>76</v>
      </c>
      <c r="K9" s="313">
        <v>63</v>
      </c>
      <c r="L9" s="314">
        <v>1755</v>
      </c>
      <c r="M9" s="313">
        <v>29</v>
      </c>
      <c r="N9" s="315">
        <v>1632</v>
      </c>
    </row>
    <row r="10" spans="1:15" s="8" customFormat="1" ht="15" customHeight="1" thickBot="1">
      <c r="A10" s="13">
        <v>6</v>
      </c>
      <c r="B10" s="309">
        <f>SUM(E10:N10)</f>
        <v>4228</v>
      </c>
      <c r="C10" s="310">
        <f t="shared" si="0"/>
        <v>115</v>
      </c>
      <c r="D10" s="310">
        <f t="shared" si="0"/>
        <v>4113</v>
      </c>
      <c r="E10" s="313">
        <v>6</v>
      </c>
      <c r="F10" s="313">
        <v>293</v>
      </c>
      <c r="G10" s="313">
        <v>13</v>
      </c>
      <c r="H10" s="313">
        <v>374</v>
      </c>
      <c r="I10" s="293">
        <v>5</v>
      </c>
      <c r="J10" s="313">
        <v>63</v>
      </c>
      <c r="K10" s="313">
        <v>61</v>
      </c>
      <c r="L10" s="314">
        <v>1757</v>
      </c>
      <c r="M10" s="313">
        <v>30</v>
      </c>
      <c r="N10" s="315">
        <v>1626</v>
      </c>
      <c r="O10" s="316"/>
    </row>
    <row r="11" spans="1:15" s="41" customFormat="1" ht="13.5" customHeight="1">
      <c r="A11" s="317" t="s">
        <v>402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</row>
    <row r="12" spans="1:15">
      <c r="A12" s="282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17" t="s">
        <v>403</v>
      </c>
    </row>
  </sheetData>
  <mergeCells count="21">
    <mergeCell ref="I4:I5"/>
    <mergeCell ref="J4:J5"/>
    <mergeCell ref="K4:K5"/>
    <mergeCell ref="L4:L5"/>
    <mergeCell ref="M4:M5"/>
    <mergeCell ref="A1:N1"/>
    <mergeCell ref="A3:A5"/>
    <mergeCell ref="B3:D3"/>
    <mergeCell ref="E3:F3"/>
    <mergeCell ref="G3:H3"/>
    <mergeCell ref="I3:J3"/>
    <mergeCell ref="K3:L3"/>
    <mergeCell ref="M3:N3"/>
    <mergeCell ref="B4:B5"/>
    <mergeCell ref="N4:N5"/>
    <mergeCell ref="C4:C5"/>
    <mergeCell ref="D4:D5"/>
    <mergeCell ref="E4:E5"/>
    <mergeCell ref="F4:F5"/>
    <mergeCell ref="G4:G5"/>
    <mergeCell ref="H4:H5"/>
  </mergeCells>
  <phoneticPr fontId="4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>
    <oddHeader>&amp;R&amp;A&amp;F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F379-71D7-443B-B98C-9DAF5D2C55D3}">
  <sheetPr>
    <tabColor theme="8" tint="0.59999389629810485"/>
  </sheetPr>
  <dimension ref="A1:N14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5.6328125" customWidth="1"/>
    <col min="2" max="14" width="7.36328125" customWidth="1"/>
  </cols>
  <sheetData>
    <row r="1" spans="1:14" ht="16.5">
      <c r="A1" s="492" t="s">
        <v>404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</row>
    <row r="2" spans="1:14" s="305" customFormat="1" ht="13.5" customHeight="1" thickBot="1">
      <c r="A2" s="42" t="s">
        <v>405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603">
        <v>45382</v>
      </c>
      <c r="M2" s="603"/>
      <c r="N2" s="603"/>
    </row>
    <row r="3" spans="1:14" s="8" customFormat="1" ht="30" customHeight="1">
      <c r="A3" s="493" t="s">
        <v>406</v>
      </c>
      <c r="B3" s="604" t="s">
        <v>16</v>
      </c>
      <c r="C3" s="591"/>
      <c r="D3" s="592"/>
      <c r="E3" s="513" t="s">
        <v>394</v>
      </c>
      <c r="F3" s="512"/>
      <c r="G3" s="513" t="s">
        <v>395</v>
      </c>
      <c r="H3" s="512"/>
      <c r="I3" s="605" t="s">
        <v>396</v>
      </c>
      <c r="J3" s="606"/>
      <c r="K3" s="513" t="s">
        <v>397</v>
      </c>
      <c r="L3" s="512"/>
      <c r="M3" s="513" t="s">
        <v>407</v>
      </c>
      <c r="N3" s="583"/>
    </row>
    <row r="4" spans="1:14" s="8" customFormat="1" ht="15" customHeight="1">
      <c r="A4" s="494"/>
      <c r="B4" s="607" t="s">
        <v>360</v>
      </c>
      <c r="C4" s="607" t="s">
        <v>401</v>
      </c>
      <c r="D4" s="607" t="s">
        <v>400</v>
      </c>
      <c r="E4" s="601" t="s">
        <v>408</v>
      </c>
      <c r="F4" s="601" t="s">
        <v>409</v>
      </c>
      <c r="G4" s="601" t="s">
        <v>410</v>
      </c>
      <c r="H4" s="601" t="s">
        <v>411</v>
      </c>
      <c r="I4" s="601" t="s">
        <v>410</v>
      </c>
      <c r="J4" s="601" t="s">
        <v>411</v>
      </c>
      <c r="K4" s="601" t="s">
        <v>410</v>
      </c>
      <c r="L4" s="601" t="s">
        <v>409</v>
      </c>
      <c r="M4" s="601" t="s">
        <v>410</v>
      </c>
      <c r="N4" s="597" t="s">
        <v>409</v>
      </c>
    </row>
    <row r="5" spans="1:14" s="8" customFormat="1" ht="15" customHeight="1">
      <c r="A5" s="495"/>
      <c r="B5" s="600"/>
      <c r="C5" s="600"/>
      <c r="D5" s="600"/>
      <c r="E5" s="602"/>
      <c r="F5" s="602"/>
      <c r="G5" s="602"/>
      <c r="H5" s="602"/>
      <c r="I5" s="602"/>
      <c r="J5" s="602"/>
      <c r="K5" s="602"/>
      <c r="L5" s="602"/>
      <c r="M5" s="602"/>
      <c r="N5" s="598"/>
    </row>
    <row r="6" spans="1:14" s="8" customFormat="1" ht="15" customHeight="1">
      <c r="A6" s="23" t="s">
        <v>134</v>
      </c>
      <c r="B6" s="320">
        <f t="shared" ref="B6:B12" si="0">SUM(E6:N6)</f>
        <v>4228</v>
      </c>
      <c r="C6" s="321">
        <f t="shared" ref="C6:D12" si="1">SUM(E6,G6,I6,K6,M6)</f>
        <v>115</v>
      </c>
      <c r="D6" s="321">
        <f t="shared" si="1"/>
        <v>4113</v>
      </c>
      <c r="E6" s="321">
        <f t="shared" ref="E6" si="2">SUM(E7:E12)</f>
        <v>6</v>
      </c>
      <c r="F6" s="321">
        <f>SUM(F7:F12)</f>
        <v>293</v>
      </c>
      <c r="G6" s="321">
        <f t="shared" ref="G6:N6" si="3">SUM(G7:G12)</f>
        <v>13</v>
      </c>
      <c r="H6" s="321">
        <f t="shared" si="3"/>
        <v>374</v>
      </c>
      <c r="I6" s="321">
        <f t="shared" si="3"/>
        <v>5</v>
      </c>
      <c r="J6" s="321">
        <f t="shared" si="3"/>
        <v>63</v>
      </c>
      <c r="K6" s="321">
        <f t="shared" si="3"/>
        <v>61</v>
      </c>
      <c r="L6" s="321">
        <f t="shared" si="3"/>
        <v>1757</v>
      </c>
      <c r="M6" s="321">
        <f t="shared" si="3"/>
        <v>30</v>
      </c>
      <c r="N6" s="321">
        <f t="shared" si="3"/>
        <v>1626</v>
      </c>
    </row>
    <row r="7" spans="1:14" s="8" customFormat="1" ht="15" customHeight="1">
      <c r="A7" s="299" t="s">
        <v>412</v>
      </c>
      <c r="B7" s="320">
        <f t="shared" si="0"/>
        <v>1533</v>
      </c>
      <c r="C7" s="310">
        <f t="shared" si="1"/>
        <v>40</v>
      </c>
      <c r="D7" s="310">
        <f t="shared" si="1"/>
        <v>1493</v>
      </c>
      <c r="E7" s="322">
        <v>2</v>
      </c>
      <c r="F7" s="322">
        <v>88</v>
      </c>
      <c r="G7" s="322">
        <v>1</v>
      </c>
      <c r="H7" s="322">
        <v>22</v>
      </c>
      <c r="I7" s="322">
        <v>1</v>
      </c>
      <c r="J7" s="322">
        <v>7</v>
      </c>
      <c r="K7" s="322">
        <v>24</v>
      </c>
      <c r="L7" s="322">
        <v>346</v>
      </c>
      <c r="M7" s="322">
        <v>12</v>
      </c>
      <c r="N7" s="322">
        <v>1030</v>
      </c>
    </row>
    <row r="8" spans="1:14" s="8" customFormat="1" ht="15" customHeight="1">
      <c r="A8" s="299" t="s">
        <v>413</v>
      </c>
      <c r="B8" s="320">
        <f t="shared" si="0"/>
        <v>613</v>
      </c>
      <c r="C8" s="310">
        <f t="shared" si="1"/>
        <v>20</v>
      </c>
      <c r="D8" s="310">
        <f t="shared" si="1"/>
        <v>593</v>
      </c>
      <c r="E8" s="322" t="s">
        <v>101</v>
      </c>
      <c r="F8" s="322">
        <v>100</v>
      </c>
      <c r="G8" s="322">
        <v>4</v>
      </c>
      <c r="H8" s="322">
        <v>91</v>
      </c>
      <c r="I8" s="322">
        <v>1</v>
      </c>
      <c r="J8" s="322">
        <v>4</v>
      </c>
      <c r="K8" s="322">
        <v>15</v>
      </c>
      <c r="L8" s="322">
        <v>375</v>
      </c>
      <c r="M8" s="322" t="s">
        <v>101</v>
      </c>
      <c r="N8" s="322">
        <v>23</v>
      </c>
    </row>
    <row r="9" spans="1:14" s="8" customFormat="1" ht="15" customHeight="1">
      <c r="A9" s="299" t="s">
        <v>414</v>
      </c>
      <c r="B9" s="320">
        <f t="shared" si="0"/>
        <v>573</v>
      </c>
      <c r="C9" s="310">
        <f t="shared" si="1"/>
        <v>32</v>
      </c>
      <c r="D9" s="310">
        <f t="shared" si="1"/>
        <v>541</v>
      </c>
      <c r="E9" s="322" t="s">
        <v>101</v>
      </c>
      <c r="F9" s="322">
        <v>13</v>
      </c>
      <c r="G9" s="322">
        <v>3</v>
      </c>
      <c r="H9" s="322">
        <v>38</v>
      </c>
      <c r="I9" s="322">
        <v>2</v>
      </c>
      <c r="J9" s="322">
        <v>29</v>
      </c>
      <c r="K9" s="322">
        <v>13</v>
      </c>
      <c r="L9" s="322">
        <v>305</v>
      </c>
      <c r="M9" s="322">
        <v>14</v>
      </c>
      <c r="N9" s="322">
        <v>156</v>
      </c>
    </row>
    <row r="10" spans="1:14" s="8" customFormat="1" ht="15" customHeight="1">
      <c r="A10" s="299" t="s">
        <v>415</v>
      </c>
      <c r="B10" s="320">
        <f t="shared" si="0"/>
        <v>1099</v>
      </c>
      <c r="C10" s="310">
        <f t="shared" si="1"/>
        <v>16</v>
      </c>
      <c r="D10" s="310">
        <f t="shared" si="1"/>
        <v>1083</v>
      </c>
      <c r="E10" s="322">
        <v>2</v>
      </c>
      <c r="F10" s="322">
        <v>28</v>
      </c>
      <c r="G10" s="322">
        <v>1</v>
      </c>
      <c r="H10" s="322">
        <v>117</v>
      </c>
      <c r="I10" s="322">
        <v>1</v>
      </c>
      <c r="J10" s="322">
        <v>23</v>
      </c>
      <c r="K10" s="322">
        <v>8</v>
      </c>
      <c r="L10" s="322">
        <v>498</v>
      </c>
      <c r="M10" s="322">
        <v>4</v>
      </c>
      <c r="N10" s="322">
        <v>417</v>
      </c>
    </row>
    <row r="11" spans="1:14" s="8" customFormat="1" ht="15" customHeight="1">
      <c r="A11" s="299" t="s">
        <v>416</v>
      </c>
      <c r="B11" s="320">
        <f t="shared" si="0"/>
        <v>203</v>
      </c>
      <c r="C11" s="310">
        <f t="shared" si="1"/>
        <v>3</v>
      </c>
      <c r="D11" s="310">
        <f t="shared" si="1"/>
        <v>200</v>
      </c>
      <c r="E11" s="322">
        <v>2</v>
      </c>
      <c r="F11" s="322">
        <v>54</v>
      </c>
      <c r="G11" s="322" t="s">
        <v>101</v>
      </c>
      <c r="H11" s="322">
        <v>2</v>
      </c>
      <c r="I11" s="322" t="s">
        <v>101</v>
      </c>
      <c r="J11" s="322" t="s">
        <v>101</v>
      </c>
      <c r="K11" s="322">
        <v>1</v>
      </c>
      <c r="L11" s="322">
        <v>144</v>
      </c>
      <c r="M11" s="322" t="s">
        <v>101</v>
      </c>
      <c r="N11" s="322" t="s">
        <v>101</v>
      </c>
    </row>
    <row r="12" spans="1:14" s="8" customFormat="1" ht="15" customHeight="1" thickBot="1">
      <c r="A12" s="323" t="s">
        <v>417</v>
      </c>
      <c r="B12" s="324">
        <f t="shared" si="0"/>
        <v>207</v>
      </c>
      <c r="C12" s="325">
        <f t="shared" si="1"/>
        <v>4</v>
      </c>
      <c r="D12" s="325">
        <f t="shared" si="1"/>
        <v>203</v>
      </c>
      <c r="E12" s="326" t="s">
        <v>101</v>
      </c>
      <c r="F12" s="326">
        <v>10</v>
      </c>
      <c r="G12" s="326">
        <v>4</v>
      </c>
      <c r="H12" s="326">
        <v>104</v>
      </c>
      <c r="I12" s="326" t="s">
        <v>101</v>
      </c>
      <c r="J12" s="326" t="s">
        <v>101</v>
      </c>
      <c r="K12" s="326" t="s">
        <v>101</v>
      </c>
      <c r="L12" s="326">
        <v>89</v>
      </c>
      <c r="M12" s="326" t="s">
        <v>101</v>
      </c>
      <c r="N12" s="326" t="s">
        <v>101</v>
      </c>
    </row>
    <row r="13" spans="1:14" s="18" customFormat="1" ht="13.5" customHeight="1">
      <c r="A13" s="16" t="s">
        <v>402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7" t="s">
        <v>403</v>
      </c>
    </row>
  </sheetData>
  <mergeCells count="22">
    <mergeCell ref="M4:M5"/>
    <mergeCell ref="H4:H5"/>
    <mergeCell ref="I4:I5"/>
    <mergeCell ref="J4:J5"/>
    <mergeCell ref="K4:K5"/>
    <mergeCell ref="L4:L5"/>
    <mergeCell ref="A1:N1"/>
    <mergeCell ref="L2:N2"/>
    <mergeCell ref="A3:A5"/>
    <mergeCell ref="B3:D3"/>
    <mergeCell ref="E3:F3"/>
    <mergeCell ref="G3:H3"/>
    <mergeCell ref="I3:J3"/>
    <mergeCell ref="K3:L3"/>
    <mergeCell ref="M3:N3"/>
    <mergeCell ref="B4:B5"/>
    <mergeCell ref="N4:N5"/>
    <mergeCell ref="C4:C5"/>
    <mergeCell ref="D4:D5"/>
    <mergeCell ref="E4:E5"/>
    <mergeCell ref="F4:F5"/>
    <mergeCell ref="G4:G5"/>
  </mergeCells>
  <phoneticPr fontId="4"/>
  <dataValidations count="1">
    <dataValidation imeMode="halfAlpha" allowBlank="1" showInputMessage="1" showErrorMessage="1" sqref="E1:N4 E6:N1048576" xr:uid="{D4DDD0B9-7C9B-4D9A-8DF0-2089D73EB7FB}"/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5A9F-B251-4684-AF43-CFBB89237D83}">
  <sheetPr>
    <tabColor theme="8" tint="0.59999389629810485"/>
  </sheetPr>
  <dimension ref="A1:N9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6.81640625" customWidth="1"/>
    <col min="2" max="12" width="6.90625" customWidth="1"/>
    <col min="13" max="13" width="9.1796875" customWidth="1"/>
  </cols>
  <sheetData>
    <row r="1" spans="1:14" ht="16.5">
      <c r="A1" s="492" t="s">
        <v>418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4" s="305" customFormat="1" ht="13.5" customHeight="1" thickBot="1">
      <c r="A2" s="42" t="s">
        <v>419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" t="s">
        <v>393</v>
      </c>
    </row>
    <row r="3" spans="1:14" s="8" customFormat="1" ht="15" customHeight="1">
      <c r="A3" s="327" t="s">
        <v>339</v>
      </c>
      <c r="B3" s="328" t="s">
        <v>420</v>
      </c>
      <c r="C3" s="329" t="s">
        <v>421</v>
      </c>
      <c r="D3" s="329" t="s">
        <v>422</v>
      </c>
      <c r="E3" s="329" t="s">
        <v>423</v>
      </c>
      <c r="F3" s="329" t="s">
        <v>424</v>
      </c>
      <c r="G3" s="329" t="s">
        <v>425</v>
      </c>
      <c r="H3" s="329" t="s">
        <v>82</v>
      </c>
      <c r="I3" s="329" t="s">
        <v>426</v>
      </c>
      <c r="J3" s="329" t="s">
        <v>427</v>
      </c>
      <c r="K3" s="329" t="s">
        <v>428</v>
      </c>
      <c r="L3" s="5" t="s">
        <v>429</v>
      </c>
      <c r="M3" s="6" t="s">
        <v>341</v>
      </c>
    </row>
    <row r="4" spans="1:14" s="8" customFormat="1" ht="15" customHeight="1">
      <c r="A4" s="9" t="s">
        <v>246</v>
      </c>
      <c r="B4" s="309">
        <f>SUM(C4:M4)</f>
        <v>4343</v>
      </c>
      <c r="C4" s="313">
        <v>10</v>
      </c>
      <c r="D4" s="313">
        <v>25</v>
      </c>
      <c r="E4" s="313">
        <v>23</v>
      </c>
      <c r="F4" s="313">
        <v>16</v>
      </c>
      <c r="G4" s="313">
        <v>15</v>
      </c>
      <c r="H4" s="313">
        <v>16</v>
      </c>
      <c r="I4" s="313">
        <v>124</v>
      </c>
      <c r="J4" s="313">
        <v>183</v>
      </c>
      <c r="K4" s="313">
        <v>750</v>
      </c>
      <c r="L4" s="313">
        <v>244</v>
      </c>
      <c r="M4" s="330">
        <v>2937</v>
      </c>
    </row>
    <row r="5" spans="1:14" s="8" customFormat="1" ht="15" customHeight="1">
      <c r="A5" s="9">
        <v>3</v>
      </c>
      <c r="B5" s="310">
        <f>SUM(C5:M5)</f>
        <v>4379</v>
      </c>
      <c r="C5" s="222">
        <v>9</v>
      </c>
      <c r="D5" s="222">
        <v>23</v>
      </c>
      <c r="E5" s="222">
        <v>22</v>
      </c>
      <c r="F5" s="222">
        <v>20</v>
      </c>
      <c r="G5" s="222">
        <v>14</v>
      </c>
      <c r="H5" s="222">
        <v>17</v>
      </c>
      <c r="I5" s="222">
        <v>133</v>
      </c>
      <c r="J5" s="222">
        <v>170</v>
      </c>
      <c r="K5" s="222">
        <v>769</v>
      </c>
      <c r="L5" s="222">
        <v>268</v>
      </c>
      <c r="M5" s="331">
        <v>2934</v>
      </c>
    </row>
    <row r="6" spans="1:14" s="8" customFormat="1" ht="15" customHeight="1">
      <c r="A6" s="9">
        <v>4</v>
      </c>
      <c r="B6" s="310">
        <f>SUM(C6:M6)</f>
        <v>4280</v>
      </c>
      <c r="C6" s="222">
        <v>7</v>
      </c>
      <c r="D6" s="222">
        <v>24</v>
      </c>
      <c r="E6" s="222">
        <v>24</v>
      </c>
      <c r="F6" s="222">
        <v>21</v>
      </c>
      <c r="G6" s="222">
        <v>18</v>
      </c>
      <c r="H6" s="222">
        <v>13</v>
      </c>
      <c r="I6" s="222">
        <v>128</v>
      </c>
      <c r="J6" s="222">
        <v>162</v>
      </c>
      <c r="K6" s="222">
        <v>767</v>
      </c>
      <c r="L6" s="222">
        <v>283</v>
      </c>
      <c r="M6" s="331">
        <v>2833</v>
      </c>
      <c r="N6" s="332"/>
    </row>
    <row r="7" spans="1:14" s="8" customFormat="1" ht="15" customHeight="1">
      <c r="A7" s="9">
        <v>5</v>
      </c>
      <c r="B7" s="320">
        <f>SUM(C7:M7)</f>
        <v>4238</v>
      </c>
      <c r="C7" s="222">
        <v>5</v>
      </c>
      <c r="D7" s="222">
        <v>18</v>
      </c>
      <c r="E7" s="222">
        <v>26</v>
      </c>
      <c r="F7" s="222">
        <v>27</v>
      </c>
      <c r="G7" s="222">
        <v>19</v>
      </c>
      <c r="H7" s="222">
        <v>18</v>
      </c>
      <c r="I7" s="222">
        <v>117</v>
      </c>
      <c r="J7" s="222">
        <v>176</v>
      </c>
      <c r="K7" s="222">
        <v>764</v>
      </c>
      <c r="L7" s="222">
        <v>287</v>
      </c>
      <c r="M7" s="331">
        <v>2781</v>
      </c>
      <c r="N7" s="332"/>
    </row>
    <row r="8" spans="1:14" s="8" customFormat="1" ht="15" customHeight="1" thickBot="1">
      <c r="A8" s="13">
        <v>6</v>
      </c>
      <c r="B8" s="320">
        <f>SUM(C8:M8)</f>
        <v>4228</v>
      </c>
      <c r="C8" s="228">
        <v>6</v>
      </c>
      <c r="D8" s="228">
        <v>19</v>
      </c>
      <c r="E8" s="228">
        <v>27</v>
      </c>
      <c r="F8" s="228">
        <v>22</v>
      </c>
      <c r="G8" s="228">
        <v>24</v>
      </c>
      <c r="H8" s="228">
        <v>17</v>
      </c>
      <c r="I8" s="228">
        <v>111</v>
      </c>
      <c r="J8" s="228">
        <v>168</v>
      </c>
      <c r="K8" s="228">
        <v>784</v>
      </c>
      <c r="L8" s="228">
        <v>314</v>
      </c>
      <c r="M8" s="333">
        <v>2736</v>
      </c>
      <c r="N8" s="332"/>
    </row>
    <row r="9" spans="1:14">
      <c r="A9" s="334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4" t="s">
        <v>403</v>
      </c>
    </row>
  </sheetData>
  <mergeCells count="1">
    <mergeCell ref="A1:M1"/>
  </mergeCells>
  <phoneticPr fontId="4"/>
  <dataValidations count="1">
    <dataValidation imeMode="halfAlpha" allowBlank="1" showInputMessage="1" showErrorMessage="1" sqref="A5:M7 A4 A8:XFD8" xr:uid="{2B23A6F3-E4BD-4842-887B-B6F630D8B0E9}"/>
  </dataValidations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A15B-4381-4AF0-A2E3-F4C5F21CA9A0}">
  <sheetPr>
    <tabColor theme="8" tint="0.59999389629810485"/>
    <pageSetUpPr fitToPage="1"/>
  </sheetPr>
  <dimension ref="A1:L10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6.7265625" customWidth="1"/>
    <col min="2" max="12" width="6.1796875" customWidth="1"/>
  </cols>
  <sheetData>
    <row r="1" spans="1:12" ht="16.5">
      <c r="A1" s="492" t="s">
        <v>430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</row>
    <row r="2" spans="1:12" s="305" customFormat="1" ht="13.5" customHeight="1" thickBot="1">
      <c r="A2" s="42" t="s">
        <v>431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3" t="s">
        <v>393</v>
      </c>
    </row>
    <row r="3" spans="1:12" s="8" customFormat="1" ht="15" customHeight="1">
      <c r="A3" s="493" t="s">
        <v>339</v>
      </c>
      <c r="B3" s="591" t="s">
        <v>16</v>
      </c>
      <c r="C3" s="591"/>
      <c r="D3" s="592"/>
      <c r="E3" s="513" t="s">
        <v>432</v>
      </c>
      <c r="F3" s="512"/>
      <c r="G3" s="513" t="s">
        <v>433</v>
      </c>
      <c r="H3" s="512"/>
      <c r="I3" s="513" t="s">
        <v>434</v>
      </c>
      <c r="J3" s="512"/>
      <c r="K3" s="513" t="s">
        <v>435</v>
      </c>
      <c r="L3" s="583"/>
    </row>
    <row r="4" spans="1:12" s="8" customFormat="1" ht="30" customHeight="1">
      <c r="A4" s="495"/>
      <c r="B4" s="336" t="s">
        <v>360</v>
      </c>
      <c r="C4" s="337" t="s">
        <v>401</v>
      </c>
      <c r="D4" s="337" t="s">
        <v>400</v>
      </c>
      <c r="E4" s="338" t="s">
        <v>401</v>
      </c>
      <c r="F4" s="338" t="s">
        <v>400</v>
      </c>
      <c r="G4" s="338" t="s">
        <v>401</v>
      </c>
      <c r="H4" s="338" t="s">
        <v>400</v>
      </c>
      <c r="I4" s="308" t="s">
        <v>401</v>
      </c>
      <c r="J4" s="308" t="s">
        <v>400</v>
      </c>
      <c r="K4" s="308" t="s">
        <v>401</v>
      </c>
      <c r="L4" s="308" t="s">
        <v>400</v>
      </c>
    </row>
    <row r="5" spans="1:12" s="8" customFormat="1" ht="15" customHeight="1">
      <c r="A5" s="9" t="s">
        <v>246</v>
      </c>
      <c r="B5" s="339">
        <f>C5+D5</f>
        <v>1142</v>
      </c>
      <c r="C5" s="339">
        <f t="shared" ref="C5:D9" si="0">E5+G5+I5+K5</f>
        <v>260</v>
      </c>
      <c r="D5" s="340">
        <f t="shared" si="0"/>
        <v>882</v>
      </c>
      <c r="E5" s="341">
        <v>4</v>
      </c>
      <c r="F5" s="341">
        <v>23</v>
      </c>
      <c r="G5" s="341">
        <v>67</v>
      </c>
      <c r="H5" s="341">
        <v>237</v>
      </c>
      <c r="I5" s="341">
        <v>55</v>
      </c>
      <c r="J5" s="341">
        <v>201</v>
      </c>
      <c r="K5" s="341">
        <v>134</v>
      </c>
      <c r="L5" s="341">
        <v>421</v>
      </c>
    </row>
    <row r="6" spans="1:12" s="8" customFormat="1" ht="15" customHeight="1">
      <c r="A6" s="9">
        <v>3</v>
      </c>
      <c r="B6" s="339">
        <f>C6+D6</f>
        <v>1173</v>
      </c>
      <c r="C6" s="339">
        <f t="shared" si="0"/>
        <v>273</v>
      </c>
      <c r="D6" s="340">
        <f t="shared" si="0"/>
        <v>900</v>
      </c>
      <c r="E6" s="341">
        <v>4</v>
      </c>
      <c r="F6" s="341">
        <v>20</v>
      </c>
      <c r="G6" s="341">
        <v>62</v>
      </c>
      <c r="H6" s="341">
        <v>239</v>
      </c>
      <c r="I6" s="341">
        <v>61</v>
      </c>
      <c r="J6" s="341">
        <v>204</v>
      </c>
      <c r="K6" s="341">
        <v>146</v>
      </c>
      <c r="L6" s="341">
        <v>437</v>
      </c>
    </row>
    <row r="7" spans="1:12" s="8" customFormat="1" ht="15" customHeight="1">
      <c r="A7" s="9">
        <v>4</v>
      </c>
      <c r="B7" s="339">
        <f>C7+D7</f>
        <v>1186</v>
      </c>
      <c r="C7" s="339">
        <f t="shared" si="0"/>
        <v>275</v>
      </c>
      <c r="D7" s="340">
        <f t="shared" si="0"/>
        <v>911</v>
      </c>
      <c r="E7" s="341">
        <v>4</v>
      </c>
      <c r="F7" s="341">
        <v>21</v>
      </c>
      <c r="G7" s="341">
        <v>65</v>
      </c>
      <c r="H7" s="341">
        <v>245</v>
      </c>
      <c r="I7" s="341">
        <v>54</v>
      </c>
      <c r="J7" s="341">
        <v>203</v>
      </c>
      <c r="K7" s="341">
        <v>152</v>
      </c>
      <c r="L7" s="341">
        <v>442</v>
      </c>
    </row>
    <row r="8" spans="1:12" s="8" customFormat="1" ht="15" customHeight="1">
      <c r="A8" s="9">
        <v>5</v>
      </c>
      <c r="B8" s="342">
        <f>C8+D8</f>
        <v>1209</v>
      </c>
      <c r="C8" s="339">
        <f t="shared" si="0"/>
        <v>284</v>
      </c>
      <c r="D8" s="340">
        <f t="shared" si="0"/>
        <v>925</v>
      </c>
      <c r="E8" s="341">
        <v>5</v>
      </c>
      <c r="F8" s="341">
        <v>19</v>
      </c>
      <c r="G8" s="341">
        <v>58</v>
      </c>
      <c r="H8" s="341">
        <v>240</v>
      </c>
      <c r="I8" s="341">
        <v>60</v>
      </c>
      <c r="J8" s="341">
        <v>206</v>
      </c>
      <c r="K8" s="341">
        <v>161</v>
      </c>
      <c r="L8" s="341">
        <v>460</v>
      </c>
    </row>
    <row r="9" spans="1:12" s="8" customFormat="1" ht="15" customHeight="1" thickBot="1">
      <c r="A9" s="13">
        <v>6</v>
      </c>
      <c r="B9" s="343">
        <f>C9+D9</f>
        <v>1261</v>
      </c>
      <c r="C9" s="344">
        <f t="shared" si="0"/>
        <v>301</v>
      </c>
      <c r="D9" s="345">
        <f t="shared" si="0"/>
        <v>960</v>
      </c>
      <c r="E9" s="346">
        <v>4</v>
      </c>
      <c r="F9" s="346">
        <v>23</v>
      </c>
      <c r="G9" s="346">
        <v>58</v>
      </c>
      <c r="H9" s="346">
        <v>251</v>
      </c>
      <c r="I9" s="346">
        <v>63</v>
      </c>
      <c r="J9" s="346">
        <v>207</v>
      </c>
      <c r="K9" s="346">
        <v>176</v>
      </c>
      <c r="L9" s="346">
        <v>479</v>
      </c>
    </row>
    <row r="10" spans="1:12" s="41" customFormat="1" ht="13.5" customHeight="1"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17" t="s">
        <v>403</v>
      </c>
    </row>
  </sheetData>
  <mergeCells count="7">
    <mergeCell ref="A1:L1"/>
    <mergeCell ref="A3:A4"/>
    <mergeCell ref="B3:D3"/>
    <mergeCell ref="E3:F3"/>
    <mergeCell ref="G3:H3"/>
    <mergeCell ref="I3:J3"/>
    <mergeCell ref="K3:L3"/>
  </mergeCells>
  <phoneticPr fontId="4"/>
  <dataValidations count="1">
    <dataValidation imeMode="halfAlpha" allowBlank="1" showInputMessage="1" showErrorMessage="1" sqref="A9:XFD9 A5 A6:L8" xr:uid="{7ADF2BAF-787F-4969-B20B-36B566101895}"/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3D9B-431F-4B95-A689-640222503153}">
  <sheetPr>
    <tabColor theme="7" tint="0.59999389629810485"/>
  </sheetPr>
  <dimension ref="A1:H12"/>
  <sheetViews>
    <sheetView showGridLines="0" zoomScaleNormal="100" zoomScaleSheetLayoutView="100" workbookViewId="0">
      <selection activeCell="A2" sqref="A2"/>
    </sheetView>
  </sheetViews>
  <sheetFormatPr defaultRowHeight="13"/>
  <cols>
    <col min="1" max="1" width="7.81640625" customWidth="1"/>
    <col min="2" max="8" width="9.81640625" customWidth="1"/>
  </cols>
  <sheetData>
    <row r="1" spans="1:8" ht="16.5">
      <c r="A1" s="492" t="s">
        <v>14</v>
      </c>
      <c r="B1" s="492"/>
      <c r="C1" s="492"/>
      <c r="D1" s="492"/>
      <c r="E1" s="492"/>
      <c r="F1" s="492"/>
      <c r="G1" s="492"/>
      <c r="H1" s="492"/>
    </row>
    <row r="2" spans="1:8" s="4" customFormat="1" ht="13.5" customHeight="1" thickBot="1">
      <c r="A2" s="2" t="s">
        <v>1</v>
      </c>
      <c r="B2" s="3"/>
      <c r="C2" s="3"/>
      <c r="D2" s="3"/>
      <c r="E2" s="3"/>
      <c r="F2" s="3"/>
      <c r="G2" s="3"/>
      <c r="H2" s="3" t="s">
        <v>2</v>
      </c>
    </row>
    <row r="3" spans="1:8" s="8" customFormat="1" ht="13.5" customHeight="1">
      <c r="A3" s="493" t="s">
        <v>15</v>
      </c>
      <c r="B3" s="496" t="s">
        <v>16</v>
      </c>
      <c r="C3" s="499" t="s">
        <v>17</v>
      </c>
      <c r="D3" s="500"/>
      <c r="E3" s="500"/>
      <c r="F3" s="493"/>
      <c r="G3" s="504" t="s">
        <v>18</v>
      </c>
      <c r="H3" s="507" t="s">
        <v>19</v>
      </c>
    </row>
    <row r="4" spans="1:8" s="8" customFormat="1" ht="13.5" customHeight="1">
      <c r="A4" s="494"/>
      <c r="B4" s="497"/>
      <c r="C4" s="501"/>
      <c r="D4" s="502"/>
      <c r="E4" s="502"/>
      <c r="F4" s="503"/>
      <c r="G4" s="505"/>
      <c r="H4" s="508"/>
    </row>
    <row r="5" spans="1:8" s="8" customFormat="1" ht="15" customHeight="1">
      <c r="A5" s="495"/>
      <c r="B5" s="498"/>
      <c r="C5" s="26" t="s">
        <v>20</v>
      </c>
      <c r="D5" s="26" t="s">
        <v>21</v>
      </c>
      <c r="E5" s="26" t="s">
        <v>22</v>
      </c>
      <c r="F5" s="26" t="s">
        <v>23</v>
      </c>
      <c r="G5" s="506"/>
      <c r="H5" s="509"/>
    </row>
    <row r="6" spans="1:8" s="8" customFormat="1" ht="15" customHeight="1">
      <c r="A6" s="9" t="s">
        <v>10</v>
      </c>
      <c r="B6" s="27">
        <f>SUM(C6:H6)</f>
        <v>2552</v>
      </c>
      <c r="C6" s="28">
        <v>272</v>
      </c>
      <c r="D6" s="29">
        <v>50</v>
      </c>
      <c r="E6" s="28">
        <v>36</v>
      </c>
      <c r="F6" s="28">
        <v>111</v>
      </c>
      <c r="G6" s="28">
        <v>70</v>
      </c>
      <c r="H6" s="28">
        <v>2013</v>
      </c>
    </row>
    <row r="7" spans="1:8" s="8" customFormat="1" ht="15" customHeight="1">
      <c r="A7" s="9">
        <v>2</v>
      </c>
      <c r="B7" s="27">
        <f>SUM(C7:H7)</f>
        <v>2522</v>
      </c>
      <c r="C7" s="28">
        <v>255</v>
      </c>
      <c r="D7" s="29">
        <v>46</v>
      </c>
      <c r="E7" s="28">
        <v>41</v>
      </c>
      <c r="F7" s="28">
        <v>110</v>
      </c>
      <c r="G7" s="28">
        <v>66</v>
      </c>
      <c r="H7" s="28">
        <v>2004</v>
      </c>
    </row>
    <row r="8" spans="1:8" s="8" customFormat="1" ht="15" customHeight="1">
      <c r="A8" s="9">
        <v>3</v>
      </c>
      <c r="B8" s="27">
        <f>SUM(C8:H8)</f>
        <v>2536</v>
      </c>
      <c r="C8" s="29">
        <v>242</v>
      </c>
      <c r="D8" s="29">
        <v>38</v>
      </c>
      <c r="E8" s="29">
        <v>42</v>
      </c>
      <c r="F8" s="29">
        <v>98</v>
      </c>
      <c r="G8" s="29">
        <v>63</v>
      </c>
      <c r="H8" s="29">
        <v>2053</v>
      </c>
    </row>
    <row r="9" spans="1:8" s="8" customFormat="1" ht="15" customHeight="1">
      <c r="A9" s="9">
        <v>4</v>
      </c>
      <c r="B9" s="30">
        <f>SUM(C9:H9)</f>
        <v>2562</v>
      </c>
      <c r="C9" s="29">
        <v>226</v>
      </c>
      <c r="D9" s="29">
        <v>29</v>
      </c>
      <c r="E9" s="29">
        <v>39</v>
      </c>
      <c r="F9" s="29">
        <v>67</v>
      </c>
      <c r="G9" s="29">
        <v>61</v>
      </c>
      <c r="H9" s="29">
        <v>2140</v>
      </c>
    </row>
    <row r="10" spans="1:8" s="8" customFormat="1" ht="15" customHeight="1" thickBot="1">
      <c r="A10" s="13">
        <v>5</v>
      </c>
      <c r="B10" s="31">
        <f>SUM(C10:H10)</f>
        <v>2615</v>
      </c>
      <c r="C10" s="32">
        <v>240</v>
      </c>
      <c r="D10" s="32">
        <v>22</v>
      </c>
      <c r="E10" s="32">
        <v>39</v>
      </c>
      <c r="F10" s="32">
        <v>64</v>
      </c>
      <c r="G10" s="32">
        <v>57</v>
      </c>
      <c r="H10" s="32">
        <v>2193</v>
      </c>
    </row>
    <row r="11" spans="1:8" s="18" customFormat="1" ht="13.5" customHeight="1">
      <c r="A11" s="33" t="s">
        <v>24</v>
      </c>
      <c r="B11" s="33"/>
      <c r="C11" s="33"/>
      <c r="D11" s="33"/>
      <c r="E11" s="33"/>
      <c r="F11" s="33"/>
      <c r="G11" s="33"/>
      <c r="H11" s="34"/>
    </row>
    <row r="12" spans="1:8">
      <c r="A12" s="19"/>
      <c r="B12" s="19"/>
      <c r="C12" s="19"/>
      <c r="D12" s="19"/>
      <c r="E12" s="19"/>
      <c r="F12" s="19"/>
      <c r="G12" s="19"/>
      <c r="H12" s="17" t="s">
        <v>12</v>
      </c>
    </row>
  </sheetData>
  <mergeCells count="6">
    <mergeCell ref="A1:H1"/>
    <mergeCell ref="A3:A5"/>
    <mergeCell ref="B3:B5"/>
    <mergeCell ref="C3:F4"/>
    <mergeCell ref="G3:G5"/>
    <mergeCell ref="H3:H5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76DA-521F-460D-BD09-D3CB2559D654}">
  <sheetPr>
    <tabColor theme="8" tint="0.59999389629810485"/>
  </sheetPr>
  <dimension ref="A1:M9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6.7265625" customWidth="1"/>
    <col min="2" max="2" width="6.90625" customWidth="1"/>
    <col min="3" max="12" width="6.81640625" customWidth="1"/>
    <col min="13" max="13" width="8.81640625" customWidth="1"/>
  </cols>
  <sheetData>
    <row r="1" spans="1:13" ht="16.5">
      <c r="A1" s="492" t="s">
        <v>436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s="305" customFormat="1" ht="13.5" customHeight="1" thickBot="1">
      <c r="A2" s="42" t="s">
        <v>437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" t="s">
        <v>393</v>
      </c>
    </row>
    <row r="3" spans="1:13" s="8" customFormat="1" ht="15" customHeight="1">
      <c r="A3" s="5" t="s">
        <v>339</v>
      </c>
      <c r="B3" s="306" t="s">
        <v>16</v>
      </c>
      <c r="C3" s="44" t="s">
        <v>438</v>
      </c>
      <c r="D3" s="44" t="s">
        <v>422</v>
      </c>
      <c r="E3" s="44" t="s">
        <v>423</v>
      </c>
      <c r="F3" s="44" t="s">
        <v>424</v>
      </c>
      <c r="G3" s="44" t="s">
        <v>439</v>
      </c>
      <c r="H3" s="44" t="s">
        <v>440</v>
      </c>
      <c r="I3" s="44" t="s">
        <v>441</v>
      </c>
      <c r="J3" s="44" t="s">
        <v>442</v>
      </c>
      <c r="K3" s="44" t="s">
        <v>428</v>
      </c>
      <c r="L3" s="7" t="s">
        <v>429</v>
      </c>
      <c r="M3" s="7" t="s">
        <v>341</v>
      </c>
    </row>
    <row r="4" spans="1:13" s="8" customFormat="1" ht="15" customHeight="1">
      <c r="A4" s="9" t="s">
        <v>246</v>
      </c>
      <c r="B4" s="310">
        <f>C4+D4+E4+F4+G4+H4+I4+J4+K4+L4+M4</f>
        <v>1142</v>
      </c>
      <c r="C4" s="322">
        <v>5</v>
      </c>
      <c r="D4" s="322">
        <v>29</v>
      </c>
      <c r="E4" s="322">
        <v>50</v>
      </c>
      <c r="F4" s="322">
        <v>57</v>
      </c>
      <c r="G4" s="322">
        <v>61</v>
      </c>
      <c r="H4" s="322">
        <v>58</v>
      </c>
      <c r="I4" s="322">
        <v>56</v>
      </c>
      <c r="J4" s="322">
        <v>417</v>
      </c>
      <c r="K4" s="322">
        <v>300</v>
      </c>
      <c r="L4" s="322">
        <v>41</v>
      </c>
      <c r="M4" s="322">
        <v>68</v>
      </c>
    </row>
    <row r="5" spans="1:13" s="8" customFormat="1" ht="15" customHeight="1">
      <c r="A5" s="9">
        <v>3</v>
      </c>
      <c r="B5" s="309">
        <f>C5+D5+E5+F5+G5+H5+I5+J5+K5+L5+M5</f>
        <v>1173</v>
      </c>
      <c r="C5" s="29">
        <v>6</v>
      </c>
      <c r="D5" s="29">
        <v>19</v>
      </c>
      <c r="E5" s="29">
        <v>57</v>
      </c>
      <c r="F5" s="29">
        <v>55</v>
      </c>
      <c r="G5" s="29">
        <v>66</v>
      </c>
      <c r="H5" s="29">
        <v>70</v>
      </c>
      <c r="I5" s="29">
        <v>49</v>
      </c>
      <c r="J5" s="29">
        <v>432</v>
      </c>
      <c r="K5" s="29">
        <v>307</v>
      </c>
      <c r="L5" s="29">
        <v>39</v>
      </c>
      <c r="M5" s="29">
        <v>73</v>
      </c>
    </row>
    <row r="6" spans="1:13" s="8" customFormat="1" ht="15" customHeight="1">
      <c r="A6" s="9">
        <v>4</v>
      </c>
      <c r="B6" s="309">
        <f>C6+D6+E6+F6+G6+H6+I6+J6+K6+L6+M6</f>
        <v>1186</v>
      </c>
      <c r="C6" s="29">
        <v>3</v>
      </c>
      <c r="D6" s="29">
        <v>26</v>
      </c>
      <c r="E6" s="29">
        <v>53</v>
      </c>
      <c r="F6" s="29">
        <v>49</v>
      </c>
      <c r="G6" s="29">
        <v>74</v>
      </c>
      <c r="H6" s="29">
        <v>70</v>
      </c>
      <c r="I6" s="29">
        <v>44</v>
      </c>
      <c r="J6" s="29">
        <v>447</v>
      </c>
      <c r="K6" s="29">
        <v>305</v>
      </c>
      <c r="L6" s="29">
        <v>39</v>
      </c>
      <c r="M6" s="29">
        <v>76</v>
      </c>
    </row>
    <row r="7" spans="1:13" s="8" customFormat="1" ht="15" customHeight="1">
      <c r="A7" s="9">
        <v>5</v>
      </c>
      <c r="B7" s="51">
        <f>C7+D7+E7+F7+G7+H7+I7+J7+K7+L7+M7</f>
        <v>1209</v>
      </c>
      <c r="C7" s="29">
        <v>3</v>
      </c>
      <c r="D7" s="29">
        <v>31</v>
      </c>
      <c r="E7" s="29">
        <v>45</v>
      </c>
      <c r="F7" s="29">
        <v>57</v>
      </c>
      <c r="G7" s="29">
        <v>72</v>
      </c>
      <c r="H7" s="29">
        <v>76</v>
      </c>
      <c r="I7" s="29">
        <v>49</v>
      </c>
      <c r="J7" s="29">
        <v>455</v>
      </c>
      <c r="K7" s="29">
        <v>301</v>
      </c>
      <c r="L7" s="29">
        <v>48</v>
      </c>
      <c r="M7" s="29">
        <v>72</v>
      </c>
    </row>
    <row r="8" spans="1:13" s="8" customFormat="1" ht="15" customHeight="1" thickBot="1">
      <c r="A8" s="13">
        <v>6</v>
      </c>
      <c r="B8" s="54">
        <f>C8+D8+E8+F8+G8+H8+I8+J8+K8+L8+M8</f>
        <v>1261</v>
      </c>
      <c r="C8" s="32">
        <v>6</v>
      </c>
      <c r="D8" s="32">
        <v>33</v>
      </c>
      <c r="E8" s="32">
        <v>47</v>
      </c>
      <c r="F8" s="32">
        <v>65</v>
      </c>
      <c r="G8" s="32">
        <v>66</v>
      </c>
      <c r="H8" s="32">
        <v>84</v>
      </c>
      <c r="I8" s="32">
        <v>55</v>
      </c>
      <c r="J8" s="32">
        <v>466</v>
      </c>
      <c r="K8" s="32">
        <v>312</v>
      </c>
      <c r="L8" s="32">
        <v>45</v>
      </c>
      <c r="M8" s="32">
        <v>82</v>
      </c>
    </row>
    <row r="9" spans="1:13" s="41" customFormat="1" ht="13.5" customHeight="1"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17" t="s">
        <v>403</v>
      </c>
    </row>
  </sheetData>
  <mergeCells count="1">
    <mergeCell ref="A1:M1"/>
  </mergeCells>
  <phoneticPr fontId="4"/>
  <dataValidations count="1">
    <dataValidation imeMode="halfAlpha" allowBlank="1" showInputMessage="1" showErrorMessage="1" sqref="A8:XFD8 A4 A5:M7" xr:uid="{5F9E8769-1984-477B-96B9-0BCCBC3F7FBA}"/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3270-0DF6-41F1-990C-969923516F5E}">
  <sheetPr>
    <tabColor theme="8" tint="0.59999389629810485"/>
  </sheetPr>
  <dimension ref="A1:F15"/>
  <sheetViews>
    <sheetView showGridLines="0" zoomScaleNormal="100" zoomScaleSheetLayoutView="100" workbookViewId="0">
      <selection activeCell="G9" sqref="G9"/>
    </sheetView>
  </sheetViews>
  <sheetFormatPr defaultColWidth="9" defaultRowHeight="13"/>
  <cols>
    <col min="1" max="1" width="10" customWidth="1"/>
    <col min="2" max="6" width="11.1796875" customWidth="1"/>
  </cols>
  <sheetData>
    <row r="1" spans="1:6" ht="16.5">
      <c r="A1" s="492" t="s">
        <v>443</v>
      </c>
      <c r="B1" s="492"/>
      <c r="C1" s="492"/>
      <c r="D1" s="492"/>
      <c r="E1" s="492"/>
      <c r="F1" s="492"/>
    </row>
    <row r="2" spans="1:6" ht="13.5" thickBot="1">
      <c r="A2" s="42" t="s">
        <v>431</v>
      </c>
      <c r="B2" s="347"/>
      <c r="C2" s="347"/>
      <c r="D2" s="347"/>
      <c r="E2" s="347"/>
      <c r="F2" s="3" t="s">
        <v>393</v>
      </c>
    </row>
    <row r="3" spans="1:6">
      <c r="A3" s="26" t="s">
        <v>59</v>
      </c>
      <c r="B3" s="24" t="s">
        <v>96</v>
      </c>
      <c r="C3" s="24">
        <v>3</v>
      </c>
      <c r="D3" s="24">
        <v>4</v>
      </c>
      <c r="E3" s="24">
        <v>5</v>
      </c>
      <c r="F3" s="24">
        <v>6</v>
      </c>
    </row>
    <row r="4" spans="1:6">
      <c r="A4" s="62" t="s">
        <v>444</v>
      </c>
      <c r="B4" s="348">
        <f>SUM(B5:B12)</f>
        <v>2017</v>
      </c>
      <c r="C4" s="348">
        <f>SUM(C5:C12)</f>
        <v>2152</v>
      </c>
      <c r="D4" s="348">
        <f>SUM(D5:D12)</f>
        <v>2170</v>
      </c>
      <c r="E4" s="348">
        <f>SUM(E5:E12)</f>
        <v>2030</v>
      </c>
      <c r="F4" s="348">
        <f>SUM(F5:F12)</f>
        <v>2251</v>
      </c>
    </row>
    <row r="5" spans="1:6">
      <c r="A5" s="349" t="s">
        <v>445</v>
      </c>
      <c r="B5" s="350">
        <v>4</v>
      </c>
      <c r="C5" s="350">
        <v>6</v>
      </c>
      <c r="D5" s="350">
        <v>9</v>
      </c>
      <c r="E5" s="350">
        <v>6</v>
      </c>
      <c r="F5" s="350">
        <v>4</v>
      </c>
    </row>
    <row r="6" spans="1:6">
      <c r="A6" s="349" t="s">
        <v>446</v>
      </c>
      <c r="B6" s="350">
        <v>63</v>
      </c>
      <c r="C6" s="350">
        <v>63</v>
      </c>
      <c r="D6" s="350">
        <v>62</v>
      </c>
      <c r="E6" s="350">
        <v>60</v>
      </c>
      <c r="F6" s="350">
        <v>72</v>
      </c>
    </row>
    <row r="7" spans="1:6">
      <c r="A7" s="349" t="s">
        <v>447</v>
      </c>
      <c r="B7" s="350">
        <v>215</v>
      </c>
      <c r="C7" s="350">
        <v>229</v>
      </c>
      <c r="D7" s="350">
        <v>245</v>
      </c>
      <c r="E7" s="350">
        <v>226</v>
      </c>
      <c r="F7" s="350">
        <v>259</v>
      </c>
    </row>
    <row r="8" spans="1:6">
      <c r="A8" s="349" t="s">
        <v>448</v>
      </c>
      <c r="B8" s="350">
        <v>309</v>
      </c>
      <c r="C8" s="350">
        <v>342</v>
      </c>
      <c r="D8" s="350">
        <v>336</v>
      </c>
      <c r="E8" s="350">
        <v>327</v>
      </c>
      <c r="F8" s="350">
        <v>363</v>
      </c>
    </row>
    <row r="9" spans="1:6">
      <c r="A9" s="349" t="s">
        <v>449</v>
      </c>
      <c r="B9" s="350">
        <v>489</v>
      </c>
      <c r="C9" s="350">
        <v>489</v>
      </c>
      <c r="D9" s="350">
        <v>470</v>
      </c>
      <c r="E9" s="350">
        <v>423</v>
      </c>
      <c r="F9" s="350">
        <v>446</v>
      </c>
    </row>
    <row r="10" spans="1:6">
      <c r="A10" s="349" t="s">
        <v>450</v>
      </c>
      <c r="B10" s="350">
        <v>432</v>
      </c>
      <c r="C10" s="350">
        <v>489</v>
      </c>
      <c r="D10" s="350">
        <v>517</v>
      </c>
      <c r="E10" s="350">
        <v>490</v>
      </c>
      <c r="F10" s="350">
        <v>560</v>
      </c>
    </row>
    <row r="11" spans="1:6">
      <c r="A11" s="349" t="s">
        <v>451</v>
      </c>
      <c r="B11" s="350">
        <v>270</v>
      </c>
      <c r="C11" s="350">
        <v>293</v>
      </c>
      <c r="D11" s="350">
        <v>294</v>
      </c>
      <c r="E11" s="350">
        <v>288</v>
      </c>
      <c r="F11" s="350">
        <v>329</v>
      </c>
    </row>
    <row r="12" spans="1:6" ht="13.5" thickBot="1">
      <c r="A12" s="351" t="s">
        <v>452</v>
      </c>
      <c r="B12" s="352">
        <v>235</v>
      </c>
      <c r="C12" s="352">
        <v>241</v>
      </c>
      <c r="D12" s="352">
        <v>237</v>
      </c>
      <c r="E12" s="352">
        <v>210</v>
      </c>
      <c r="F12" s="352">
        <v>218</v>
      </c>
    </row>
    <row r="13" spans="1:6">
      <c r="A13" s="2" t="s">
        <v>453</v>
      </c>
      <c r="B13" s="353"/>
      <c r="C13" s="353"/>
      <c r="D13" s="353"/>
      <c r="E13" s="353"/>
      <c r="F13" s="353"/>
    </row>
    <row r="14" spans="1:6">
      <c r="A14" s="353"/>
      <c r="B14" s="353"/>
      <c r="C14" s="353"/>
      <c r="D14" s="353"/>
      <c r="E14" s="353"/>
      <c r="F14" s="17" t="s">
        <v>454</v>
      </c>
    </row>
    <row r="15" spans="1:6">
      <c r="A15" s="354"/>
    </row>
  </sheetData>
  <mergeCells count="1">
    <mergeCell ref="A1:F1"/>
  </mergeCells>
  <phoneticPr fontId="4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Header>&amp;R&amp;A&amp;F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C163-652C-4109-B032-A2A4634A9445}">
  <sheetPr>
    <tabColor theme="8" tint="0.59999389629810485"/>
  </sheetPr>
  <dimension ref="A1:J24"/>
  <sheetViews>
    <sheetView showGridLines="0" zoomScaleNormal="100" zoomScaleSheetLayoutView="100" workbookViewId="0">
      <selection activeCell="G9" sqref="G9"/>
    </sheetView>
  </sheetViews>
  <sheetFormatPr defaultRowHeight="16.5"/>
  <cols>
    <col min="1" max="1" width="4.54296875" style="240" customWidth="1"/>
    <col min="2" max="2" width="24.453125" style="240" customWidth="1"/>
    <col min="3" max="5" width="10.36328125" style="240" customWidth="1"/>
    <col min="6" max="16384" width="8.7265625" style="240"/>
  </cols>
  <sheetData>
    <row r="1" spans="1:10">
      <c r="A1" s="566" t="s">
        <v>474</v>
      </c>
      <c r="B1" s="566"/>
      <c r="C1" s="566"/>
      <c r="D1" s="566"/>
      <c r="E1" s="566"/>
    </row>
    <row r="2" spans="1:10" ht="13.5" customHeight="1" thickBot="1">
      <c r="A2" s="369"/>
      <c r="B2" s="369"/>
      <c r="C2" s="369"/>
      <c r="D2" s="369"/>
      <c r="E2" s="242" t="s">
        <v>475</v>
      </c>
    </row>
    <row r="3" spans="1:10" ht="15" customHeight="1">
      <c r="A3" s="572" t="s">
        <v>59</v>
      </c>
      <c r="B3" s="608"/>
      <c r="C3" s="371" t="s">
        <v>457</v>
      </c>
      <c r="D3" s="370" t="s">
        <v>458</v>
      </c>
      <c r="E3" s="372" t="s">
        <v>459</v>
      </c>
    </row>
    <row r="4" spans="1:10" ht="15" customHeight="1">
      <c r="A4" s="609" t="s">
        <v>460</v>
      </c>
      <c r="B4" s="373" t="s">
        <v>444</v>
      </c>
      <c r="C4" s="360">
        <v>27</v>
      </c>
      <c r="D4" s="360">
        <v>19</v>
      </c>
      <c r="E4" s="360">
        <v>8</v>
      </c>
    </row>
    <row r="5" spans="1:10" ht="15" customHeight="1">
      <c r="A5" s="610"/>
      <c r="B5" s="374" t="s">
        <v>461</v>
      </c>
      <c r="C5" s="360">
        <v>2</v>
      </c>
      <c r="D5" s="375">
        <v>1</v>
      </c>
      <c r="E5" s="375">
        <v>1</v>
      </c>
    </row>
    <row r="6" spans="1:10" ht="15" customHeight="1">
      <c r="A6" s="610"/>
      <c r="B6" s="374" t="s">
        <v>476</v>
      </c>
      <c r="C6" s="360">
        <v>1</v>
      </c>
      <c r="D6" s="375">
        <v>1</v>
      </c>
      <c r="E6" s="375" t="s">
        <v>323</v>
      </c>
    </row>
    <row r="7" spans="1:10" ht="15" customHeight="1">
      <c r="A7" s="611"/>
      <c r="B7" s="376" t="s">
        <v>477</v>
      </c>
      <c r="C7" s="377">
        <v>24</v>
      </c>
      <c r="D7" s="364">
        <v>17</v>
      </c>
      <c r="E7" s="364">
        <v>7</v>
      </c>
    </row>
    <row r="8" spans="1:10" ht="15" customHeight="1">
      <c r="A8" s="609" t="s">
        <v>466</v>
      </c>
      <c r="B8" s="378" t="s">
        <v>444</v>
      </c>
      <c r="C8" s="360">
        <v>27</v>
      </c>
      <c r="D8" s="360">
        <v>19</v>
      </c>
      <c r="E8" s="360">
        <v>8</v>
      </c>
      <c r="J8" s="379"/>
    </row>
    <row r="9" spans="1:10" ht="15" customHeight="1">
      <c r="A9" s="610"/>
      <c r="B9" s="380" t="s">
        <v>478</v>
      </c>
      <c r="C9" s="360">
        <v>1</v>
      </c>
      <c r="D9" s="375" t="s">
        <v>323</v>
      </c>
      <c r="E9" s="375">
        <v>1</v>
      </c>
    </row>
    <row r="10" spans="1:10" ht="15" customHeight="1">
      <c r="A10" s="610"/>
      <c r="B10" s="380" t="s">
        <v>479</v>
      </c>
      <c r="C10" s="360">
        <v>3</v>
      </c>
      <c r="D10" s="375">
        <v>2</v>
      </c>
      <c r="E10" s="375">
        <v>1</v>
      </c>
    </row>
    <row r="11" spans="1:10" ht="15" customHeight="1">
      <c r="A11" s="610"/>
      <c r="B11" s="380" t="s">
        <v>480</v>
      </c>
      <c r="C11" s="360">
        <v>12</v>
      </c>
      <c r="D11" s="375">
        <v>8</v>
      </c>
      <c r="E11" s="375">
        <v>4</v>
      </c>
    </row>
    <row r="12" spans="1:10" ht="15" customHeight="1" thickBot="1">
      <c r="A12" s="612"/>
      <c r="B12" s="380" t="s">
        <v>481</v>
      </c>
      <c r="C12" s="359">
        <v>11</v>
      </c>
      <c r="D12" s="362">
        <v>9</v>
      </c>
      <c r="E12" s="368">
        <v>2</v>
      </c>
    </row>
    <row r="13" spans="1:10" ht="13.5" customHeight="1">
      <c r="A13" s="266" t="s">
        <v>472</v>
      </c>
      <c r="B13" s="381"/>
      <c r="C13" s="381"/>
      <c r="D13" s="381"/>
      <c r="E13" s="382"/>
    </row>
    <row r="14" spans="1:10" ht="13.5" customHeight="1">
      <c r="A14" s="383" t="s">
        <v>482</v>
      </c>
      <c r="B14" s="382"/>
      <c r="C14" s="382"/>
      <c r="D14" s="382"/>
      <c r="E14" s="382"/>
    </row>
    <row r="15" spans="1:10" ht="13.5" customHeight="1">
      <c r="A15" s="382"/>
      <c r="B15" s="382"/>
      <c r="C15" s="382"/>
      <c r="D15" s="382"/>
      <c r="E15" s="263" t="s">
        <v>483</v>
      </c>
    </row>
    <row r="24" spans="2:2">
      <c r="B24" s="384"/>
    </row>
  </sheetData>
  <mergeCells count="4">
    <mergeCell ref="A1:E1"/>
    <mergeCell ref="A3:B3"/>
    <mergeCell ref="A4:A7"/>
    <mergeCell ref="A8:A12"/>
  </mergeCells>
  <phoneticPr fontId="4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941B-F1C8-41DE-9683-D97822293DB2}">
  <sheetPr transitionEvaluation="1">
    <tabColor theme="8" tint="0.59999389629810485"/>
  </sheetPr>
  <dimension ref="A1:E17"/>
  <sheetViews>
    <sheetView showGridLines="0" topLeftCell="A2" zoomScaleNormal="100" zoomScaleSheetLayoutView="100" workbookViewId="0">
      <selection activeCell="C7" sqref="C7"/>
    </sheetView>
  </sheetViews>
  <sheetFormatPr defaultColWidth="9" defaultRowHeight="13"/>
  <cols>
    <col min="1" max="1" width="4.36328125" style="19" customWidth="1"/>
    <col min="2" max="2" width="15.36328125" style="19" customWidth="1"/>
    <col min="3" max="5" width="10" style="19" customWidth="1"/>
    <col min="6" max="16384" width="9" style="19"/>
  </cols>
  <sheetData>
    <row r="1" spans="1:5" ht="16.5">
      <c r="A1" s="510" t="s">
        <v>455</v>
      </c>
      <c r="B1" s="510"/>
      <c r="C1" s="510"/>
      <c r="D1" s="510"/>
      <c r="E1" s="510"/>
    </row>
    <row r="2" spans="1:5" ht="13.5" customHeight="1" thickBot="1">
      <c r="A2" s="355"/>
      <c r="B2" s="355"/>
      <c r="C2" s="355"/>
      <c r="D2" s="355"/>
      <c r="E2" s="3" t="s">
        <v>456</v>
      </c>
    </row>
    <row r="3" spans="1:5" ht="15" customHeight="1">
      <c r="A3" s="583" t="s">
        <v>59</v>
      </c>
      <c r="B3" s="512"/>
      <c r="C3" s="357" t="s">
        <v>457</v>
      </c>
      <c r="D3" s="356" t="s">
        <v>458</v>
      </c>
      <c r="E3" s="24" t="s">
        <v>459</v>
      </c>
    </row>
    <row r="4" spans="1:5" ht="15" customHeight="1">
      <c r="A4" s="613" t="s">
        <v>460</v>
      </c>
      <c r="B4" s="358" t="s">
        <v>444</v>
      </c>
      <c r="C4" s="359">
        <v>40</v>
      </c>
      <c r="D4" s="360">
        <v>27</v>
      </c>
      <c r="E4" s="360">
        <v>13</v>
      </c>
    </row>
    <row r="5" spans="1:5" ht="15" customHeight="1">
      <c r="A5" s="614"/>
      <c r="B5" s="361" t="s">
        <v>461</v>
      </c>
      <c r="C5" s="359">
        <v>24</v>
      </c>
      <c r="D5" s="362">
        <v>16</v>
      </c>
      <c r="E5" s="362">
        <v>8</v>
      </c>
    </row>
    <row r="6" spans="1:5" ht="15" customHeight="1">
      <c r="A6" s="614"/>
      <c r="B6" s="361" t="s">
        <v>462</v>
      </c>
      <c r="C6" s="359">
        <v>1</v>
      </c>
      <c r="D6" s="362">
        <v>1</v>
      </c>
      <c r="E6" s="362" t="s">
        <v>101</v>
      </c>
    </row>
    <row r="7" spans="1:5" ht="15" customHeight="1">
      <c r="A7" s="614"/>
      <c r="B7" s="361" t="s">
        <v>463</v>
      </c>
      <c r="C7" s="359">
        <v>15</v>
      </c>
      <c r="D7" s="362">
        <v>10</v>
      </c>
      <c r="E7" s="362">
        <v>5</v>
      </c>
    </row>
    <row r="8" spans="1:5" ht="15" customHeight="1">
      <c r="A8" s="614"/>
      <c r="B8" s="361" t="s">
        <v>464</v>
      </c>
      <c r="C8" s="359" t="s">
        <v>101</v>
      </c>
      <c r="D8" s="362" t="s">
        <v>101</v>
      </c>
      <c r="E8" s="362" t="s">
        <v>101</v>
      </c>
    </row>
    <row r="9" spans="1:5" ht="15" customHeight="1">
      <c r="A9" s="615"/>
      <c r="B9" s="356" t="s">
        <v>465</v>
      </c>
      <c r="C9" s="363" t="s">
        <v>101</v>
      </c>
      <c r="D9" s="364" t="s">
        <v>101</v>
      </c>
      <c r="E9" s="364" t="s">
        <v>101</v>
      </c>
    </row>
    <row r="10" spans="1:5" ht="15" customHeight="1">
      <c r="A10" s="613" t="s">
        <v>466</v>
      </c>
      <c r="B10" s="358" t="s">
        <v>444</v>
      </c>
      <c r="C10" s="365">
        <v>40</v>
      </c>
      <c r="D10" s="360">
        <v>27</v>
      </c>
      <c r="E10" s="360">
        <v>13</v>
      </c>
    </row>
    <row r="11" spans="1:5" ht="15" customHeight="1">
      <c r="A11" s="614"/>
      <c r="B11" s="361" t="s">
        <v>467</v>
      </c>
      <c r="C11" s="359">
        <v>7</v>
      </c>
      <c r="D11" s="362">
        <v>5</v>
      </c>
      <c r="E11" s="362">
        <v>2</v>
      </c>
    </row>
    <row r="12" spans="1:5" ht="15" customHeight="1">
      <c r="A12" s="614"/>
      <c r="B12" s="361" t="s">
        <v>468</v>
      </c>
      <c r="C12" s="359">
        <v>5</v>
      </c>
      <c r="D12" s="362">
        <v>3</v>
      </c>
      <c r="E12" s="362">
        <v>2</v>
      </c>
    </row>
    <row r="13" spans="1:5" ht="15" customHeight="1">
      <c r="A13" s="614"/>
      <c r="B13" s="361" t="s">
        <v>469</v>
      </c>
      <c r="C13" s="359">
        <v>6</v>
      </c>
      <c r="D13" s="362">
        <v>4</v>
      </c>
      <c r="E13" s="362">
        <v>2</v>
      </c>
    </row>
    <row r="14" spans="1:5" ht="15" customHeight="1">
      <c r="A14" s="614"/>
      <c r="B14" s="361" t="s">
        <v>470</v>
      </c>
      <c r="C14" s="359">
        <v>6</v>
      </c>
      <c r="D14" s="362">
        <v>5</v>
      </c>
      <c r="E14" s="362">
        <v>1</v>
      </c>
    </row>
    <row r="15" spans="1:5" ht="15" customHeight="1" thickBot="1">
      <c r="A15" s="616"/>
      <c r="B15" s="366" t="s">
        <v>471</v>
      </c>
      <c r="C15" s="367">
        <v>16</v>
      </c>
      <c r="D15" s="368">
        <v>10</v>
      </c>
      <c r="E15" s="368">
        <v>6</v>
      </c>
    </row>
    <row r="16" spans="1:5">
      <c r="A16" s="2" t="s">
        <v>472</v>
      </c>
      <c r="B16"/>
      <c r="C16"/>
      <c r="D16"/>
      <c r="E16"/>
    </row>
    <row r="17" spans="1:5">
      <c r="A17"/>
      <c r="B17"/>
      <c r="C17"/>
      <c r="D17"/>
      <c r="E17" s="17" t="s">
        <v>473</v>
      </c>
    </row>
  </sheetData>
  <mergeCells count="4">
    <mergeCell ref="A1:E1"/>
    <mergeCell ref="A3:B3"/>
    <mergeCell ref="A4:A9"/>
    <mergeCell ref="A10:A15"/>
  </mergeCells>
  <phoneticPr fontId="4"/>
  <pageMargins left="0.7" right="0.7" top="0.75" bottom="0.75" header="0.3" footer="0.3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78DE-41F0-4ADB-8AD7-2062BF162F2E}">
  <sheetPr>
    <tabColor theme="3" tint="0.749992370372631"/>
  </sheetPr>
  <dimension ref="A1"/>
  <sheetViews>
    <sheetView workbookViewId="0">
      <selection activeCell="I11" sqref="I11"/>
    </sheetView>
  </sheetViews>
  <sheetFormatPr defaultRowHeight="13"/>
  <sheetData/>
  <phoneticPr fontId="4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8055-CCFD-4CB5-A407-8933D6CFE0F2}">
  <sheetPr>
    <tabColor theme="3" tint="0.749992370372631"/>
  </sheetPr>
  <dimension ref="A1:H12"/>
  <sheetViews>
    <sheetView showGridLines="0" zoomScaleNormal="100" zoomScaleSheetLayoutView="100" workbookViewId="0">
      <selection activeCell="I11" sqref="I11"/>
    </sheetView>
  </sheetViews>
  <sheetFormatPr defaultRowHeight="13"/>
  <cols>
    <col min="1" max="1" width="6.81640625" bestFit="1" customWidth="1"/>
    <col min="2" max="8" width="11.81640625" customWidth="1"/>
  </cols>
  <sheetData>
    <row r="1" spans="1:8" ht="16.5">
      <c r="A1" s="492" t="s">
        <v>484</v>
      </c>
      <c r="B1" s="492"/>
      <c r="C1" s="492"/>
      <c r="D1" s="492"/>
      <c r="E1" s="492"/>
      <c r="F1" s="492"/>
      <c r="G1" s="492"/>
      <c r="H1" s="492"/>
    </row>
    <row r="2" spans="1:8" s="4" customFormat="1" ht="13.5" customHeight="1" thickBot="1">
      <c r="B2" s="3"/>
      <c r="C2" s="3"/>
      <c r="D2" s="3"/>
      <c r="E2" s="3"/>
      <c r="F2" s="3"/>
      <c r="G2" s="3"/>
      <c r="H2" s="3" t="s">
        <v>338</v>
      </c>
    </row>
    <row r="3" spans="1:8" s="8" customFormat="1" ht="15" customHeight="1">
      <c r="A3" s="493" t="s">
        <v>339</v>
      </c>
      <c r="B3" s="583" t="s">
        <v>485</v>
      </c>
      <c r="C3" s="512"/>
      <c r="D3" s="513" t="s">
        <v>486</v>
      </c>
      <c r="E3" s="512"/>
      <c r="F3" s="513" t="s">
        <v>487</v>
      </c>
      <c r="G3" s="512"/>
      <c r="H3" s="507" t="s">
        <v>488</v>
      </c>
    </row>
    <row r="4" spans="1:8" s="8" customFormat="1" ht="15" customHeight="1">
      <c r="A4" s="495"/>
      <c r="B4" s="25" t="s">
        <v>489</v>
      </c>
      <c r="C4" s="24" t="s">
        <v>490</v>
      </c>
      <c r="D4" s="24" t="s">
        <v>491</v>
      </c>
      <c r="E4" s="24" t="s">
        <v>492</v>
      </c>
      <c r="F4" s="24" t="s">
        <v>493</v>
      </c>
      <c r="G4" s="24" t="s">
        <v>492</v>
      </c>
      <c r="H4" s="617"/>
    </row>
    <row r="5" spans="1:8" s="234" customFormat="1" ht="15" customHeight="1">
      <c r="A5" s="385"/>
      <c r="B5" s="386" t="s">
        <v>494</v>
      </c>
      <c r="C5" s="17" t="s">
        <v>495</v>
      </c>
      <c r="D5" s="17" t="s">
        <v>496</v>
      </c>
      <c r="E5" s="17" t="s">
        <v>495</v>
      </c>
      <c r="F5" s="17" t="s">
        <v>497</v>
      </c>
      <c r="G5" s="17" t="s">
        <v>497</v>
      </c>
      <c r="H5" s="17" t="s">
        <v>495</v>
      </c>
    </row>
    <row r="6" spans="1:8" s="8" customFormat="1" ht="15" customHeight="1">
      <c r="A6" s="9" t="s">
        <v>246</v>
      </c>
      <c r="B6" s="28">
        <v>94834</v>
      </c>
      <c r="C6" s="29">
        <v>188461</v>
      </c>
      <c r="D6" s="29">
        <v>26407</v>
      </c>
      <c r="E6" s="29">
        <v>38231</v>
      </c>
      <c r="F6" s="387">
        <f t="shared" ref="F6:F9" si="0">SUM(D6/B6*100)</f>
        <v>27.845498449923024</v>
      </c>
      <c r="G6" s="387">
        <f t="shared" ref="G6:G10" si="1">SUM(E6/C6*100)</f>
        <v>20.285894694393004</v>
      </c>
      <c r="H6" s="388">
        <f>SUM(E6/D6)</f>
        <v>1.4477600636194949</v>
      </c>
    </row>
    <row r="7" spans="1:8" s="8" customFormat="1" ht="15" customHeight="1">
      <c r="A7" s="276" t="s">
        <v>498</v>
      </c>
      <c r="B7" s="28">
        <v>95814</v>
      </c>
      <c r="C7" s="29">
        <v>190126</v>
      </c>
      <c r="D7" s="29">
        <v>26009</v>
      </c>
      <c r="E7" s="29">
        <v>37608</v>
      </c>
      <c r="F7" s="387">
        <f t="shared" si="0"/>
        <v>27.145302356649342</v>
      </c>
      <c r="G7" s="387">
        <f t="shared" si="1"/>
        <v>19.780566571641963</v>
      </c>
      <c r="H7" s="388">
        <f>SUM(E7/D7)</f>
        <v>1.4459610134953285</v>
      </c>
    </row>
    <row r="8" spans="1:8" s="8" customFormat="1" ht="15" customHeight="1">
      <c r="A8" s="276" t="s">
        <v>499</v>
      </c>
      <c r="B8" s="28">
        <v>96169</v>
      </c>
      <c r="C8" s="29">
        <v>190590</v>
      </c>
      <c r="D8" s="29">
        <v>25625</v>
      </c>
      <c r="E8" s="29">
        <v>36643</v>
      </c>
      <c r="F8" s="387">
        <f t="shared" si="0"/>
        <v>26.645800621822001</v>
      </c>
      <c r="G8" s="387">
        <f t="shared" si="1"/>
        <v>19.22608741277087</v>
      </c>
      <c r="H8" s="388">
        <f>SUM(E8/D8)</f>
        <v>1.4299707317073171</v>
      </c>
    </row>
    <row r="9" spans="1:8" s="8" customFormat="1" ht="15" customHeight="1">
      <c r="A9" s="276" t="s">
        <v>500</v>
      </c>
      <c r="B9" s="28">
        <v>96249</v>
      </c>
      <c r="C9" s="29">
        <v>189916</v>
      </c>
      <c r="D9" s="29">
        <v>25192</v>
      </c>
      <c r="E9" s="29">
        <v>35529</v>
      </c>
      <c r="F9" s="387">
        <f t="shared" si="0"/>
        <v>26.173778428866797</v>
      </c>
      <c r="G9" s="387">
        <f t="shared" si="1"/>
        <v>18.707744476505404</v>
      </c>
      <c r="H9" s="388">
        <f>SUM(E9/D9)</f>
        <v>1.4103286757700857</v>
      </c>
    </row>
    <row r="10" spans="1:8" s="8" customFormat="1" ht="15" customHeight="1" thickBot="1">
      <c r="A10" s="279" t="s">
        <v>501</v>
      </c>
      <c r="B10" s="71">
        <v>96752</v>
      </c>
      <c r="C10" s="32">
        <v>189959</v>
      </c>
      <c r="D10" s="32">
        <v>24482</v>
      </c>
      <c r="E10" s="32">
        <v>34181</v>
      </c>
      <c r="F10" s="389">
        <f t="shared" ref="F10" si="2">SUM(D10/B10*100)</f>
        <v>25.303869687448323</v>
      </c>
      <c r="G10" s="389">
        <f t="shared" si="1"/>
        <v>17.993882890518481</v>
      </c>
      <c r="H10" s="390">
        <f>SUM(E10/D10)</f>
        <v>1.3961686136753533</v>
      </c>
    </row>
    <row r="11" spans="1:8">
      <c r="H11" s="17" t="s">
        <v>502</v>
      </c>
    </row>
    <row r="12" spans="1:8">
      <c r="H12" s="19"/>
    </row>
  </sheetData>
  <mergeCells count="6">
    <mergeCell ref="A1:H1"/>
    <mergeCell ref="A3:A4"/>
    <mergeCell ref="B3:C3"/>
    <mergeCell ref="D3:E3"/>
    <mergeCell ref="F3:G3"/>
    <mergeCell ref="H3:H4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80B3-8195-4CDF-99F3-E0DEE8DED7FA}">
  <sheetPr>
    <tabColor theme="3" tint="0.749992370372631"/>
  </sheetPr>
  <dimension ref="A1:O19"/>
  <sheetViews>
    <sheetView showGridLines="0" zoomScaleNormal="100" zoomScaleSheetLayoutView="100" workbookViewId="0">
      <selection activeCell="I11" sqref="I11"/>
    </sheetView>
  </sheetViews>
  <sheetFormatPr defaultRowHeight="13"/>
  <cols>
    <col min="1" max="1" width="10.6328125" customWidth="1"/>
    <col min="2" max="2" width="6.90625" customWidth="1"/>
    <col min="3" max="8" width="11.08984375" customWidth="1"/>
    <col min="9" max="9" width="14.453125" customWidth="1"/>
    <col min="11" max="11" width="7.08984375" customWidth="1"/>
    <col min="12" max="13" width="10.90625" bestFit="1" customWidth="1"/>
    <col min="14" max="15" width="9.90625" bestFit="1" customWidth="1"/>
  </cols>
  <sheetData>
    <row r="1" spans="1:15" ht="16.5">
      <c r="A1" s="492" t="s">
        <v>503</v>
      </c>
      <c r="B1" s="492"/>
      <c r="C1" s="492"/>
      <c r="D1" s="492"/>
      <c r="E1" s="492"/>
      <c r="F1" s="492"/>
      <c r="G1" s="492"/>
      <c r="H1" s="492"/>
    </row>
    <row r="2" spans="1:15" s="4" customFormat="1" ht="12.75" customHeight="1" thickBot="1">
      <c r="A2" s="2"/>
      <c r="B2" s="391"/>
      <c r="C2" s="391"/>
      <c r="D2" s="391"/>
      <c r="E2" s="391"/>
      <c r="F2" s="391"/>
      <c r="G2" s="391"/>
      <c r="I2" s="17" t="s">
        <v>504</v>
      </c>
    </row>
    <row r="3" spans="1:15" s="8" customFormat="1" ht="13.5" customHeight="1">
      <c r="A3" s="493" t="s">
        <v>505</v>
      </c>
      <c r="B3" s="620"/>
      <c r="C3" s="496" t="s">
        <v>360</v>
      </c>
      <c r="D3" s="620" t="s">
        <v>506</v>
      </c>
      <c r="E3" s="620" t="s">
        <v>507</v>
      </c>
      <c r="F3" s="620" t="s">
        <v>508</v>
      </c>
      <c r="G3" s="623" t="s">
        <v>509</v>
      </c>
      <c r="H3" s="499" t="s">
        <v>510</v>
      </c>
      <c r="I3" s="499" t="s">
        <v>511</v>
      </c>
    </row>
    <row r="4" spans="1:15" s="8" customFormat="1" ht="12.5">
      <c r="A4" s="503"/>
      <c r="B4" s="621"/>
      <c r="C4" s="622"/>
      <c r="D4" s="621"/>
      <c r="E4" s="621"/>
      <c r="F4" s="621"/>
      <c r="G4" s="624"/>
      <c r="H4" s="501"/>
      <c r="I4" s="501"/>
      <c r="J4" s="393"/>
      <c r="K4" s="393"/>
      <c r="L4" s="393"/>
      <c r="M4" s="393"/>
      <c r="N4" s="393"/>
      <c r="O4" s="393"/>
    </row>
    <row r="5" spans="1:15" s="8" customFormat="1" ht="15" customHeight="1">
      <c r="A5" s="618" t="s">
        <v>512</v>
      </c>
      <c r="B5" s="46" t="s">
        <v>513</v>
      </c>
      <c r="C5" s="309">
        <f>SUM(D5:H5)</f>
        <v>702834</v>
      </c>
      <c r="D5" s="394">
        <f>655078+470</f>
        <v>655548</v>
      </c>
      <c r="E5" s="394">
        <f>18715+26</f>
        <v>18741</v>
      </c>
      <c r="F5" s="394">
        <f>28132+56+42+1</f>
        <v>28231</v>
      </c>
      <c r="G5" s="394">
        <v>118</v>
      </c>
      <c r="H5" s="394">
        <v>196</v>
      </c>
      <c r="I5" s="293" t="s">
        <v>101</v>
      </c>
      <c r="J5" s="393"/>
      <c r="K5" s="393"/>
      <c r="L5" s="393"/>
      <c r="M5" s="393"/>
      <c r="N5" s="393"/>
      <c r="O5" s="393"/>
    </row>
    <row r="6" spans="1:15" s="8" customFormat="1" ht="15" customHeight="1">
      <c r="A6" s="503"/>
      <c r="B6" s="46" t="s">
        <v>514</v>
      </c>
      <c r="C6" s="309">
        <f>SUM(D6:H6)</f>
        <v>10888697.654999999</v>
      </c>
      <c r="D6" s="394">
        <f>(9404658152+8226503)/1000</f>
        <v>9412884.6549999993</v>
      </c>
      <c r="E6" s="394">
        <v>139988</v>
      </c>
      <c r="F6" s="394">
        <v>1276425</v>
      </c>
      <c r="G6" s="394">
        <v>49600</v>
      </c>
      <c r="H6" s="394">
        <v>9800</v>
      </c>
      <c r="I6" s="293" t="s">
        <v>101</v>
      </c>
      <c r="J6" s="393"/>
      <c r="K6" s="393"/>
      <c r="L6" s="393"/>
      <c r="M6" s="393"/>
      <c r="N6" s="393"/>
      <c r="O6" s="393"/>
    </row>
    <row r="7" spans="1:15" s="8" customFormat="1" ht="15" customHeight="1">
      <c r="A7" s="618" t="s">
        <v>515</v>
      </c>
      <c r="B7" s="46" t="s">
        <v>513</v>
      </c>
      <c r="C7" s="309">
        <f>SUM(D7:I7)</f>
        <v>620930</v>
      </c>
      <c r="D7" s="394">
        <f>576879+4</f>
        <v>576883</v>
      </c>
      <c r="E7" s="394">
        <v>15347</v>
      </c>
      <c r="F7" s="394">
        <f>28324+54+1+0</f>
        <v>28379</v>
      </c>
      <c r="G7" s="394">
        <v>106</v>
      </c>
      <c r="H7" s="394">
        <v>207</v>
      </c>
      <c r="I7" s="395">
        <v>8</v>
      </c>
      <c r="J7" s="393"/>
      <c r="K7" s="393"/>
      <c r="L7" s="393"/>
      <c r="M7" s="393"/>
      <c r="N7" s="393"/>
      <c r="O7" s="393"/>
    </row>
    <row r="8" spans="1:15" s="8" customFormat="1" ht="15" customHeight="1">
      <c r="A8" s="503"/>
      <c r="B8" s="396" t="s">
        <v>514</v>
      </c>
      <c r="C8" s="309">
        <f>SUM(D8:I8)-1</f>
        <v>10523766.647</v>
      </c>
      <c r="D8" s="394">
        <f>(9041861790+24647)/1000</f>
        <v>9041886.4370000008</v>
      </c>
      <c r="E8" s="394">
        <f>(115649269+39552+3202)/1000</f>
        <v>115692.023</v>
      </c>
      <c r="F8" s="394">
        <f>(1309404915+4728+1613544+0)/1000+1</f>
        <v>1311024.1869999999</v>
      </c>
      <c r="G8" s="394">
        <v>44443</v>
      </c>
      <c r="H8" s="394">
        <v>10350</v>
      </c>
      <c r="I8" s="395">
        <v>372</v>
      </c>
      <c r="J8" s="393"/>
      <c r="K8" s="393"/>
      <c r="L8" s="393"/>
      <c r="M8" s="393"/>
      <c r="N8" s="393"/>
      <c r="O8" s="393"/>
    </row>
    <row r="9" spans="1:15" s="8" customFormat="1" ht="15" customHeight="1">
      <c r="A9" s="618" t="s">
        <v>516</v>
      </c>
      <c r="B9" s="46" t="s">
        <v>513</v>
      </c>
      <c r="C9" s="309">
        <f t="shared" ref="C9:C14" si="0">SUM(D9:I9)</f>
        <v>656418</v>
      </c>
      <c r="D9" s="394">
        <v>611220</v>
      </c>
      <c r="E9" s="394">
        <v>16428</v>
      </c>
      <c r="F9" s="394">
        <f>28403+56</f>
        <v>28459</v>
      </c>
      <c r="G9" s="394">
        <v>104</v>
      </c>
      <c r="H9" s="394">
        <v>185</v>
      </c>
      <c r="I9" s="395">
        <v>22</v>
      </c>
      <c r="J9" s="393"/>
      <c r="K9" s="393"/>
      <c r="L9" s="393"/>
      <c r="M9" s="393"/>
      <c r="N9" s="393"/>
      <c r="O9" s="393"/>
    </row>
    <row r="10" spans="1:15" s="8" customFormat="1" ht="15" customHeight="1">
      <c r="A10" s="503"/>
      <c r="B10" s="22" t="s">
        <v>514</v>
      </c>
      <c r="C10" s="309">
        <f t="shared" si="0"/>
        <v>10945758.470000001</v>
      </c>
      <c r="D10" s="394">
        <v>9455245</v>
      </c>
      <c r="E10" s="394">
        <v>114270</v>
      </c>
      <c r="F10" s="394">
        <f>(1321165893+1409577)/1000</f>
        <v>1322575.47</v>
      </c>
      <c r="G10" s="394">
        <v>43344</v>
      </c>
      <c r="H10" s="394">
        <v>9250</v>
      </c>
      <c r="I10" s="395">
        <v>1074</v>
      </c>
      <c r="J10" s="393"/>
      <c r="K10" s="393"/>
      <c r="L10" s="393"/>
      <c r="M10" s="393"/>
      <c r="N10" s="393"/>
      <c r="O10" s="393"/>
    </row>
    <row r="11" spans="1:15" s="8" customFormat="1" ht="15" customHeight="1">
      <c r="A11" s="618" t="s">
        <v>517</v>
      </c>
      <c r="B11" s="46" t="s">
        <v>513</v>
      </c>
      <c r="C11" s="309">
        <f t="shared" si="0"/>
        <v>652100</v>
      </c>
      <c r="D11" s="394">
        <v>607736</v>
      </c>
      <c r="E11" s="394">
        <v>16494</v>
      </c>
      <c r="F11" s="394">
        <v>27495</v>
      </c>
      <c r="G11" s="394">
        <v>84</v>
      </c>
      <c r="H11" s="394">
        <v>201</v>
      </c>
      <c r="I11" s="395">
        <v>90</v>
      </c>
    </row>
    <row r="12" spans="1:15" s="8" customFormat="1" ht="15" customHeight="1">
      <c r="A12" s="494"/>
      <c r="B12" s="22" t="s">
        <v>514</v>
      </c>
      <c r="C12" s="51">
        <f t="shared" si="0"/>
        <v>10864705</v>
      </c>
      <c r="D12" s="394">
        <v>9381464</v>
      </c>
      <c r="E12" s="394">
        <v>115849</v>
      </c>
      <c r="F12" s="394">
        <v>1318719</v>
      </c>
      <c r="G12" s="394">
        <v>35661</v>
      </c>
      <c r="H12" s="394">
        <v>10050</v>
      </c>
      <c r="I12" s="395">
        <v>2962</v>
      </c>
    </row>
    <row r="13" spans="1:15" s="8" customFormat="1" ht="15" customHeight="1">
      <c r="A13" s="618" t="s">
        <v>518</v>
      </c>
      <c r="B13" s="46" t="s">
        <v>513</v>
      </c>
      <c r="C13" s="309">
        <f t="shared" si="0"/>
        <v>649868</v>
      </c>
      <c r="D13" s="394">
        <v>606373</v>
      </c>
      <c r="E13" s="394">
        <v>15598</v>
      </c>
      <c r="F13" s="394">
        <v>27631</v>
      </c>
      <c r="G13" s="394">
        <v>83</v>
      </c>
      <c r="H13" s="394">
        <v>174</v>
      </c>
      <c r="I13" s="395">
        <v>9</v>
      </c>
    </row>
    <row r="14" spans="1:15" s="8" customFormat="1" ht="15" customHeight="1" thickBot="1">
      <c r="A14" s="619"/>
      <c r="B14" s="70" t="s">
        <v>514</v>
      </c>
      <c r="C14" s="54">
        <f t="shared" si="0"/>
        <v>10788236</v>
      </c>
      <c r="D14" s="397">
        <v>9280825</v>
      </c>
      <c r="E14" s="397">
        <v>106732</v>
      </c>
      <c r="F14" s="397">
        <v>1351787</v>
      </c>
      <c r="G14" s="397">
        <v>39974</v>
      </c>
      <c r="H14" s="397">
        <v>8700</v>
      </c>
      <c r="I14" s="398">
        <v>218</v>
      </c>
    </row>
    <row r="15" spans="1:15" s="8" customFormat="1" ht="13.25" customHeight="1">
      <c r="A15" s="16" t="s">
        <v>519</v>
      </c>
      <c r="B15" s="299"/>
      <c r="C15" s="309"/>
      <c r="D15" s="394"/>
      <c r="E15" s="394"/>
      <c r="F15" s="394"/>
      <c r="G15" s="394"/>
      <c r="H15" s="394"/>
      <c r="I15" s="395"/>
    </row>
    <row r="16" spans="1:15">
      <c r="A16" s="350"/>
      <c r="B16" s="399"/>
      <c r="C16" s="399"/>
      <c r="D16" s="399"/>
      <c r="E16" s="399"/>
      <c r="F16" s="400"/>
      <c r="G16" s="350"/>
      <c r="H16" s="17"/>
      <c r="I16" s="17" t="s">
        <v>502</v>
      </c>
    </row>
    <row r="19" spans="3:3">
      <c r="C19" s="401"/>
    </row>
  </sheetData>
  <mergeCells count="14">
    <mergeCell ref="I3:I4"/>
    <mergeCell ref="A5:A6"/>
    <mergeCell ref="A7:A8"/>
    <mergeCell ref="A9:A10"/>
    <mergeCell ref="A11:A12"/>
    <mergeCell ref="A13:A14"/>
    <mergeCell ref="A1:H1"/>
    <mergeCell ref="A3:B4"/>
    <mergeCell ref="C3:C4"/>
    <mergeCell ref="D3:D4"/>
    <mergeCell ref="E3:E4"/>
    <mergeCell ref="F3:F4"/>
    <mergeCell ref="G3:G4"/>
    <mergeCell ref="H3:H4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707C-DD6F-4108-BC63-7331A3DA03B4}">
  <sheetPr>
    <tabColor theme="3" tint="0.749992370372631"/>
  </sheetPr>
  <dimension ref="A1:H27"/>
  <sheetViews>
    <sheetView showGridLines="0" zoomScaleNormal="100" zoomScaleSheetLayoutView="100" workbookViewId="0">
      <selection activeCell="I11" sqref="I11"/>
    </sheetView>
  </sheetViews>
  <sheetFormatPr defaultRowHeight="13"/>
  <cols>
    <col min="1" max="1" width="16.453125" customWidth="1"/>
    <col min="2" max="2" width="14.453125" customWidth="1"/>
    <col min="3" max="6" width="10" customWidth="1"/>
    <col min="7" max="7" width="10.453125" customWidth="1"/>
    <col min="8" max="8" width="3.36328125" customWidth="1"/>
  </cols>
  <sheetData>
    <row r="1" spans="1:8" ht="16.5">
      <c r="A1" s="492" t="s">
        <v>535</v>
      </c>
      <c r="B1" s="492"/>
      <c r="C1" s="492"/>
      <c r="D1" s="492"/>
      <c r="E1" s="492"/>
      <c r="F1" s="492"/>
      <c r="G1" s="492"/>
      <c r="H1" s="1"/>
    </row>
    <row r="2" spans="1:8" ht="13.5" customHeight="1" thickBot="1">
      <c r="A2" s="42"/>
      <c r="B2" s="42"/>
      <c r="C2" s="42"/>
      <c r="D2" s="42"/>
      <c r="E2" s="42"/>
      <c r="F2" s="42"/>
      <c r="G2" s="3" t="s">
        <v>456</v>
      </c>
      <c r="H2" s="17"/>
    </row>
    <row r="3" spans="1:8" ht="15" customHeight="1">
      <c r="A3" s="583" t="s">
        <v>520</v>
      </c>
      <c r="B3" s="512"/>
      <c r="C3" s="35" t="s">
        <v>134</v>
      </c>
      <c r="D3" s="7" t="s">
        <v>521</v>
      </c>
      <c r="E3" s="7" t="s">
        <v>522</v>
      </c>
      <c r="F3" s="7" t="s">
        <v>523</v>
      </c>
      <c r="G3" s="7" t="s">
        <v>524</v>
      </c>
      <c r="H3" s="299"/>
    </row>
    <row r="4" spans="1:8" ht="15" customHeight="1">
      <c r="A4" s="618" t="s">
        <v>525</v>
      </c>
      <c r="B4" s="46" t="s">
        <v>526</v>
      </c>
      <c r="C4" s="402">
        <v>602934</v>
      </c>
      <c r="D4" s="403">
        <v>6289</v>
      </c>
      <c r="E4" s="403">
        <v>295726</v>
      </c>
      <c r="F4" s="403">
        <v>76274</v>
      </c>
      <c r="G4" s="403">
        <v>224645</v>
      </c>
      <c r="H4" s="404"/>
    </row>
    <row r="5" spans="1:8" ht="15" customHeight="1" thickBot="1">
      <c r="A5" s="625"/>
      <c r="B5" s="405" t="s">
        <v>527</v>
      </c>
      <c r="C5" s="406">
        <v>1734.9620165745857</v>
      </c>
      <c r="D5" s="407">
        <v>18.096800184162063</v>
      </c>
      <c r="E5" s="407">
        <v>850.96109576427261</v>
      </c>
      <c r="F5" s="407">
        <v>219.48089318600367</v>
      </c>
      <c r="G5" s="407">
        <v>646.42322744014734</v>
      </c>
      <c r="H5" s="408"/>
    </row>
    <row r="6" spans="1:8" ht="15" hidden="1" customHeight="1">
      <c r="A6" s="494" t="s">
        <v>528</v>
      </c>
      <c r="B6" s="356" t="s">
        <v>526</v>
      </c>
      <c r="C6" s="409">
        <v>0</v>
      </c>
      <c r="D6" s="410">
        <v>0</v>
      </c>
      <c r="E6" s="410">
        <v>0</v>
      </c>
      <c r="F6" s="410">
        <v>0</v>
      </c>
      <c r="G6" s="410">
        <v>0</v>
      </c>
      <c r="H6" s="10"/>
    </row>
    <row r="7" spans="1:8" ht="15" hidden="1" customHeight="1" thickBot="1">
      <c r="A7" s="619"/>
      <c r="B7" s="396" t="s">
        <v>527</v>
      </c>
      <c r="C7" s="411" t="e">
        <v>#DIV/0!</v>
      </c>
      <c r="D7" s="412" t="e">
        <v>#DIV/0!</v>
      </c>
      <c r="E7" s="412" t="e">
        <v>#DIV/0!</v>
      </c>
      <c r="F7" s="412" t="e">
        <v>#DIV/0!</v>
      </c>
      <c r="G7" s="412" t="e">
        <v>#DIV/0!</v>
      </c>
      <c r="H7" s="413"/>
    </row>
    <row r="8" spans="1:8" ht="13.5" customHeight="1">
      <c r="A8" s="2" t="s">
        <v>529</v>
      </c>
      <c r="B8" s="414"/>
      <c r="C8" s="19"/>
      <c r="D8" s="19"/>
      <c r="E8" s="19"/>
      <c r="F8" s="19"/>
      <c r="G8" s="17"/>
      <c r="H8" s="17"/>
    </row>
    <row r="9" spans="1:8" s="282" customFormat="1" ht="13.5" customHeight="1">
      <c r="A9" s="2"/>
      <c r="B9" s="2"/>
      <c r="C9" s="2"/>
      <c r="D9" s="2"/>
      <c r="E9" s="2"/>
      <c r="F9" s="2"/>
      <c r="G9" s="17" t="s">
        <v>502</v>
      </c>
      <c r="H9" s="17"/>
    </row>
    <row r="27" spans="7:8">
      <c r="G27" s="415"/>
      <c r="H27" s="415"/>
    </row>
  </sheetData>
  <mergeCells count="4">
    <mergeCell ref="A1:G1"/>
    <mergeCell ref="A3:B3"/>
    <mergeCell ref="A4:A5"/>
    <mergeCell ref="A6:A7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cellComments="asDisplayed" r:id="rId1"/>
  <headerFooter alignWithMargins="0">
    <oddHeader>&amp;R&amp;A&amp;F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60E5-D90E-4BAB-858E-C28892F5BA60}">
  <sheetPr>
    <tabColor theme="3" tint="0.749992370372631"/>
  </sheetPr>
  <dimension ref="A1:E24"/>
  <sheetViews>
    <sheetView showGridLines="0" zoomScaleNormal="100" zoomScaleSheetLayoutView="100" workbookViewId="0">
      <selection activeCell="I11" sqref="I11"/>
    </sheetView>
  </sheetViews>
  <sheetFormatPr defaultRowHeight="13"/>
  <cols>
    <col min="1" max="1" width="6.90625" customWidth="1"/>
    <col min="2" max="4" width="14.81640625" customWidth="1"/>
    <col min="5" max="5" width="12.1796875" bestFit="1" customWidth="1"/>
  </cols>
  <sheetData>
    <row r="1" spans="1:5" ht="16.5">
      <c r="A1" s="492" t="s">
        <v>530</v>
      </c>
      <c r="B1" s="492"/>
      <c r="C1" s="492"/>
      <c r="D1" s="492"/>
      <c r="E1" s="77"/>
    </row>
    <row r="2" spans="1:5" s="4" customFormat="1" ht="13.5" customHeight="1" thickBot="1">
      <c r="A2" s="416"/>
      <c r="B2" s="3"/>
      <c r="C2" s="3"/>
      <c r="D2" s="3" t="s">
        <v>338</v>
      </c>
    </row>
    <row r="3" spans="1:5" s="8" customFormat="1" ht="15" customHeight="1">
      <c r="A3" s="5" t="s">
        <v>339</v>
      </c>
      <c r="B3" s="299" t="s">
        <v>531</v>
      </c>
      <c r="C3" s="361" t="s">
        <v>532</v>
      </c>
      <c r="D3" s="299" t="s">
        <v>533</v>
      </c>
      <c r="E3" s="299"/>
    </row>
    <row r="4" spans="1:5" s="8" customFormat="1" ht="15" customHeight="1">
      <c r="A4" s="22"/>
      <c r="B4" s="386" t="s">
        <v>534</v>
      </c>
      <c r="C4" s="386" t="s">
        <v>534</v>
      </c>
      <c r="D4" s="386" t="s">
        <v>497</v>
      </c>
      <c r="E4" s="299"/>
    </row>
    <row r="5" spans="1:5" s="8" customFormat="1" ht="15" customHeight="1">
      <c r="A5" s="9" t="s">
        <v>246</v>
      </c>
      <c r="B5" s="28">
        <v>188461</v>
      </c>
      <c r="C5" s="417">
        <v>21167</v>
      </c>
      <c r="D5" s="418">
        <f>SUM(C5/B5*100)</f>
        <v>11.231501477759325</v>
      </c>
      <c r="E5" s="388"/>
    </row>
    <row r="6" spans="1:5" s="41" customFormat="1" ht="15" customHeight="1">
      <c r="A6" s="276" t="s">
        <v>498</v>
      </c>
      <c r="B6" s="28">
        <v>190126</v>
      </c>
      <c r="C6" s="417">
        <v>21353</v>
      </c>
      <c r="D6" s="418">
        <f>SUM(C6/B6*100)</f>
        <v>11.230973144125475</v>
      </c>
    </row>
    <row r="7" spans="1:5" s="41" customFormat="1" ht="15" customHeight="1">
      <c r="A7" s="9">
        <v>4</v>
      </c>
      <c r="B7" s="28">
        <v>190590</v>
      </c>
      <c r="C7" s="417">
        <v>21588</v>
      </c>
      <c r="D7" s="418">
        <f>SUM(C7/B7*100)</f>
        <v>11.326932158035575</v>
      </c>
    </row>
    <row r="8" spans="1:5" s="41" customFormat="1" ht="15" customHeight="1">
      <c r="A8" s="9">
        <v>5</v>
      </c>
      <c r="B8" s="28">
        <v>189916</v>
      </c>
      <c r="C8" s="417">
        <v>22248</v>
      </c>
      <c r="D8" s="418">
        <f>SUM(C8/B8*100)</f>
        <v>11.714652793866762</v>
      </c>
    </row>
    <row r="9" spans="1:5" s="41" customFormat="1" ht="15" customHeight="1" thickBot="1">
      <c r="A9" s="13">
        <v>6</v>
      </c>
      <c r="B9" s="71">
        <v>189959</v>
      </c>
      <c r="C9" s="419">
        <v>23017</v>
      </c>
      <c r="D9" s="407">
        <f>SUM(C9/B9*100)</f>
        <v>12.116825209650504</v>
      </c>
    </row>
    <row r="10" spans="1:5">
      <c r="D10" s="17" t="s">
        <v>502</v>
      </c>
    </row>
    <row r="11" spans="1:5">
      <c r="D11" s="292"/>
    </row>
    <row r="12" spans="1:5">
      <c r="D12" s="292"/>
    </row>
    <row r="13" spans="1:5">
      <c r="D13" s="292"/>
    </row>
    <row r="24" spans="1:1">
      <c r="A24" s="420"/>
    </row>
  </sheetData>
  <mergeCells count="1">
    <mergeCell ref="A1:D1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0D3D-C4BA-4310-A514-456F9DD584F8}">
  <sheetPr>
    <tabColor theme="3" tint="0.749992370372631"/>
    <pageSetUpPr fitToPage="1"/>
  </sheetPr>
  <dimension ref="A1:J17"/>
  <sheetViews>
    <sheetView showGridLines="0" zoomScaleNormal="100" zoomScaleSheetLayoutView="100" workbookViewId="0">
      <selection activeCell="I11" sqref="I11"/>
    </sheetView>
  </sheetViews>
  <sheetFormatPr defaultColWidth="9" defaultRowHeight="13"/>
  <cols>
    <col min="1" max="1" width="8.08984375" customWidth="1"/>
    <col min="2" max="6" width="11.90625" customWidth="1"/>
    <col min="7" max="7" width="61.6328125" customWidth="1"/>
  </cols>
  <sheetData>
    <row r="1" spans="1:10" ht="16.5">
      <c r="A1" s="492" t="s">
        <v>536</v>
      </c>
      <c r="B1" s="492"/>
      <c r="C1" s="492"/>
      <c r="D1" s="492"/>
      <c r="E1" s="492"/>
      <c r="F1" s="492"/>
      <c r="G1" s="421"/>
      <c r="H1" s="421"/>
      <c r="I1" s="421"/>
    </row>
    <row r="2" spans="1:10" s="305" customFormat="1" ht="13.5" customHeight="1" thickBot="1">
      <c r="A2" s="16"/>
      <c r="B2" s="422"/>
      <c r="C2" s="422"/>
      <c r="D2" s="422"/>
      <c r="E2" s="422"/>
      <c r="F2" s="3" t="s">
        <v>537</v>
      </c>
      <c r="G2" s="16"/>
      <c r="H2" s="16"/>
      <c r="I2" s="17" t="s">
        <v>13</v>
      </c>
    </row>
    <row r="3" spans="1:10" s="8" customFormat="1" ht="15" customHeight="1">
      <c r="A3" s="588" t="s">
        <v>538</v>
      </c>
      <c r="B3" s="588" t="s">
        <v>539</v>
      </c>
      <c r="C3" s="630" t="s">
        <v>540</v>
      </c>
      <c r="D3" s="630" t="s">
        <v>541</v>
      </c>
      <c r="E3" s="423" t="s">
        <v>542</v>
      </c>
      <c r="F3" s="631" t="s">
        <v>543</v>
      </c>
    </row>
    <row r="4" spans="1:10" s="8" customFormat="1" ht="15" customHeight="1">
      <c r="A4" s="629"/>
      <c r="B4" s="629"/>
      <c r="C4" s="602"/>
      <c r="D4" s="602"/>
      <c r="E4" s="424" t="s">
        <v>544</v>
      </c>
      <c r="F4" s="598"/>
    </row>
    <row r="5" spans="1:10" s="8" customFormat="1" ht="15" customHeight="1">
      <c r="A5" s="307"/>
      <c r="B5" s="425" t="s">
        <v>545</v>
      </c>
      <c r="C5" s="425" t="s">
        <v>545</v>
      </c>
      <c r="D5" s="425" t="s">
        <v>545</v>
      </c>
      <c r="E5" s="426" t="s">
        <v>545</v>
      </c>
      <c r="F5" s="425" t="s">
        <v>497</v>
      </c>
    </row>
    <row r="6" spans="1:10" s="8" customFormat="1" ht="15" customHeight="1">
      <c r="A6" s="427" t="s">
        <v>10</v>
      </c>
      <c r="B6" s="428">
        <v>25570</v>
      </c>
      <c r="C6" s="295">
        <v>524</v>
      </c>
      <c r="D6" s="428">
        <v>26094</v>
      </c>
      <c r="E6" s="428">
        <v>9031</v>
      </c>
      <c r="F6" s="429">
        <f>E6/B6*100</f>
        <v>35.318732890105593</v>
      </c>
    </row>
    <row r="7" spans="1:10" s="8" customFormat="1" ht="15" customHeight="1">
      <c r="A7" s="427" t="s">
        <v>546</v>
      </c>
      <c r="B7" s="428">
        <v>25608</v>
      </c>
      <c r="C7" s="295">
        <v>506</v>
      </c>
      <c r="D7" s="428">
        <v>26114</v>
      </c>
      <c r="E7" s="428">
        <v>9114</v>
      </c>
      <c r="F7" s="429">
        <f>E7/B7*100</f>
        <v>35.590440487347699</v>
      </c>
    </row>
    <row r="8" spans="1:10" s="8" customFormat="1" ht="15" customHeight="1">
      <c r="A8" s="427" t="s">
        <v>547</v>
      </c>
      <c r="B8" s="428">
        <v>25411</v>
      </c>
      <c r="C8" s="295">
        <v>531</v>
      </c>
      <c r="D8" s="428">
        <v>25942</v>
      </c>
      <c r="E8" s="428">
        <v>9219</v>
      </c>
      <c r="F8" s="429">
        <f>E8/B8*100</f>
        <v>36.279563968360158</v>
      </c>
    </row>
    <row r="9" spans="1:10" s="8" customFormat="1" ht="15" customHeight="1">
      <c r="A9" s="427" t="s">
        <v>548</v>
      </c>
      <c r="B9" s="428">
        <v>24997</v>
      </c>
      <c r="C9" s="295">
        <v>568</v>
      </c>
      <c r="D9" s="428">
        <v>25565</v>
      </c>
      <c r="E9" s="428">
        <v>9419</v>
      </c>
      <c r="F9" s="429">
        <f>E9/B9*100</f>
        <v>37.680521662599517</v>
      </c>
    </row>
    <row r="10" spans="1:10" s="8" customFormat="1" ht="15" customHeight="1" thickBot="1">
      <c r="A10" s="430" t="s">
        <v>549</v>
      </c>
      <c r="B10" s="428">
        <v>24583</v>
      </c>
      <c r="C10" s="295">
        <v>576</v>
      </c>
      <c r="D10" s="428">
        <v>25159</v>
      </c>
      <c r="E10" s="428">
        <v>9064</v>
      </c>
      <c r="F10" s="429">
        <f>E10/B10*100</f>
        <v>36.871008420453158</v>
      </c>
    </row>
    <row r="11" spans="1:10" s="41" customFormat="1" ht="13.5" customHeight="1">
      <c r="A11" s="431" t="s">
        <v>13</v>
      </c>
      <c r="B11" s="432"/>
      <c r="C11" s="74"/>
      <c r="D11" s="74" t="s">
        <v>81</v>
      </c>
      <c r="E11" s="626" t="s">
        <v>550</v>
      </c>
      <c r="F11" s="627"/>
      <c r="G11" s="292"/>
      <c r="H11" s="292" t="s">
        <v>13</v>
      </c>
      <c r="I11" s="292" t="s">
        <v>13</v>
      </c>
    </row>
    <row r="14" spans="1:10">
      <c r="H14" s="628"/>
      <c r="I14" s="628"/>
      <c r="J14" s="628"/>
    </row>
    <row r="15" spans="1:10">
      <c r="H15" s="628"/>
      <c r="I15" s="628"/>
      <c r="J15" s="628"/>
    </row>
    <row r="16" spans="1:10">
      <c r="H16" s="628"/>
      <c r="I16" s="628"/>
      <c r="J16" s="628"/>
    </row>
    <row r="17" spans="8:10">
      <c r="H17" s="628"/>
      <c r="I17" s="628"/>
      <c r="J17" s="628"/>
    </row>
  </sheetData>
  <mergeCells count="8">
    <mergeCell ref="E11:F11"/>
    <mergeCell ref="H14:J17"/>
    <mergeCell ref="A1:F1"/>
    <mergeCell ref="A3:A4"/>
    <mergeCell ref="B3:B4"/>
    <mergeCell ref="C3:C4"/>
    <mergeCell ref="D3:D4"/>
    <mergeCell ref="F3:F4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4203-42D7-4FFF-9B2D-5B016B3E583A}">
  <sheetPr>
    <tabColor theme="7" tint="0.59999389629810485"/>
  </sheetPr>
  <dimension ref="A1:F10"/>
  <sheetViews>
    <sheetView showGridLines="0" zoomScaleNormal="100" zoomScaleSheetLayoutView="100" workbookViewId="0">
      <selection activeCell="K10" sqref="K10"/>
    </sheetView>
  </sheetViews>
  <sheetFormatPr defaultRowHeight="13"/>
  <cols>
    <col min="1" max="1" width="7.36328125" customWidth="1"/>
    <col min="2" max="6" width="14.81640625" customWidth="1"/>
  </cols>
  <sheetData>
    <row r="1" spans="1:6" ht="16.5">
      <c r="A1" s="492" t="s">
        <v>25</v>
      </c>
      <c r="B1" s="492"/>
      <c r="C1" s="492"/>
      <c r="D1" s="492"/>
      <c r="E1" s="492"/>
      <c r="F1" s="492"/>
    </row>
    <row r="2" spans="1:6" s="4" customFormat="1" ht="13.5" customHeight="1" thickBot="1">
      <c r="A2" s="2" t="s">
        <v>1</v>
      </c>
      <c r="B2" s="3"/>
      <c r="C2" s="3"/>
      <c r="D2" s="3"/>
      <c r="E2" s="3"/>
      <c r="F2" s="3" t="s">
        <v>2</v>
      </c>
    </row>
    <row r="3" spans="1:6" s="8" customFormat="1" ht="15" customHeight="1">
      <c r="A3" s="5" t="s">
        <v>3</v>
      </c>
      <c r="B3" s="35" t="s">
        <v>16</v>
      </c>
      <c r="C3" s="7" t="s">
        <v>26</v>
      </c>
      <c r="D3" s="7" t="s">
        <v>27</v>
      </c>
      <c r="E3" s="7" t="s">
        <v>28</v>
      </c>
      <c r="F3" s="7" t="s">
        <v>29</v>
      </c>
    </row>
    <row r="4" spans="1:6" s="8" customFormat="1" ht="15" customHeight="1">
      <c r="A4" s="9" t="s">
        <v>10</v>
      </c>
      <c r="B4" s="36">
        <v>2552</v>
      </c>
      <c r="C4" s="37" t="s">
        <v>30</v>
      </c>
      <c r="D4" s="37">
        <v>79</v>
      </c>
      <c r="E4" s="37" t="s">
        <v>31</v>
      </c>
      <c r="F4" s="38" t="s">
        <v>32</v>
      </c>
    </row>
    <row r="5" spans="1:6" s="8" customFormat="1" ht="15" customHeight="1">
      <c r="A5" s="9">
        <v>2</v>
      </c>
      <c r="B5" s="39">
        <v>2522</v>
      </c>
      <c r="C5" s="37" t="s">
        <v>33</v>
      </c>
      <c r="D5" s="37">
        <v>60</v>
      </c>
      <c r="E5" s="37" t="s">
        <v>34</v>
      </c>
      <c r="F5" s="37" t="s">
        <v>35</v>
      </c>
    </row>
    <row r="6" spans="1:6" s="8" customFormat="1" ht="15" customHeight="1">
      <c r="A6" s="9">
        <v>3</v>
      </c>
      <c r="B6" s="39">
        <v>2536</v>
      </c>
      <c r="C6" s="37" t="s">
        <v>36</v>
      </c>
      <c r="D6" s="37">
        <v>64</v>
      </c>
      <c r="E6" s="37" t="s">
        <v>37</v>
      </c>
      <c r="F6" s="37" t="s">
        <v>38</v>
      </c>
    </row>
    <row r="7" spans="1:6" s="8" customFormat="1" ht="15" customHeight="1">
      <c r="A7" s="9">
        <v>4</v>
      </c>
      <c r="B7" s="39">
        <v>2562</v>
      </c>
      <c r="C7" s="37" t="s">
        <v>39</v>
      </c>
      <c r="D7" s="37">
        <v>67</v>
      </c>
      <c r="E7" s="37" t="s">
        <v>40</v>
      </c>
      <c r="F7" s="37" t="s">
        <v>41</v>
      </c>
    </row>
    <row r="8" spans="1:6" s="8" customFormat="1" ht="15" customHeight="1" thickBot="1">
      <c r="A8" s="13">
        <v>5</v>
      </c>
      <c r="B8" s="39">
        <v>2615</v>
      </c>
      <c r="C8" s="37" t="s">
        <v>42</v>
      </c>
      <c r="D8" s="37">
        <v>62</v>
      </c>
      <c r="E8" s="37" t="s">
        <v>43</v>
      </c>
      <c r="F8" s="37" t="s">
        <v>44</v>
      </c>
    </row>
    <row r="9" spans="1:6" s="41" customFormat="1" ht="13.5" customHeight="1">
      <c r="A9" s="33" t="s">
        <v>45</v>
      </c>
      <c r="B9" s="40"/>
      <c r="C9" s="40"/>
      <c r="D9" s="40"/>
      <c r="E9" s="40"/>
      <c r="F9" s="40"/>
    </row>
    <row r="10" spans="1:6" s="41" customFormat="1" ht="14.25" customHeight="1">
      <c r="A10" s="4"/>
      <c r="B10" s="17"/>
      <c r="C10" s="17"/>
      <c r="D10" s="17"/>
      <c r="E10" s="17"/>
      <c r="F10" s="17" t="s">
        <v>12</v>
      </c>
    </row>
  </sheetData>
  <mergeCells count="1">
    <mergeCell ref="A1:F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1079-836E-470A-B7F0-DBBEC6E6469B}">
  <sheetPr>
    <tabColor theme="3" tint="0.749992370372631"/>
  </sheetPr>
  <dimension ref="A1:K19"/>
  <sheetViews>
    <sheetView showGridLines="0" zoomScaleNormal="100" zoomScaleSheetLayoutView="110" workbookViewId="0">
      <selection activeCell="I11" sqref="I11"/>
    </sheetView>
  </sheetViews>
  <sheetFormatPr defaultRowHeight="13"/>
  <cols>
    <col min="1" max="1" width="6.90625" customWidth="1"/>
    <col min="2" max="10" width="8.90625" customWidth="1"/>
    <col min="11" max="11" width="6.453125" customWidth="1"/>
  </cols>
  <sheetData>
    <row r="1" spans="1:11" ht="16.5">
      <c r="A1" s="492" t="s">
        <v>551</v>
      </c>
      <c r="B1" s="492"/>
      <c r="C1" s="492"/>
      <c r="D1" s="492"/>
      <c r="E1" s="492"/>
      <c r="F1" s="492"/>
      <c r="G1" s="492"/>
      <c r="H1" s="492"/>
      <c r="I1" s="492"/>
      <c r="J1" s="492"/>
      <c r="K1" s="1"/>
    </row>
    <row r="2" spans="1:11" s="305" customFormat="1" ht="13.5" customHeight="1" thickBot="1">
      <c r="A2" s="422" t="s">
        <v>552</v>
      </c>
      <c r="B2" s="433"/>
      <c r="C2" s="433"/>
      <c r="D2" s="433"/>
      <c r="E2" s="433"/>
      <c r="F2" s="433"/>
      <c r="G2" s="433"/>
      <c r="H2" s="433"/>
      <c r="I2" s="433"/>
      <c r="J2" s="3" t="s">
        <v>537</v>
      </c>
      <c r="K2" s="17" t="s">
        <v>13</v>
      </c>
    </row>
    <row r="3" spans="1:11" s="8" customFormat="1" ht="15" customHeight="1">
      <c r="A3" s="588" t="s">
        <v>538</v>
      </c>
      <c r="B3" s="633" t="s">
        <v>553</v>
      </c>
      <c r="C3" s="633"/>
      <c r="D3" s="634"/>
      <c r="E3" s="513" t="s">
        <v>554</v>
      </c>
      <c r="F3" s="583"/>
      <c r="G3" s="635"/>
      <c r="H3" s="635"/>
      <c r="I3" s="635"/>
      <c r="J3" s="636" t="s">
        <v>541</v>
      </c>
      <c r="K3" s="292" t="s">
        <v>13</v>
      </c>
    </row>
    <row r="4" spans="1:11" s="8" customFormat="1" ht="15" customHeight="1">
      <c r="A4" s="589"/>
      <c r="B4" s="639" t="s">
        <v>555</v>
      </c>
      <c r="C4" s="601" t="s">
        <v>556</v>
      </c>
      <c r="D4" s="601" t="s">
        <v>557</v>
      </c>
      <c r="E4" s="601" t="s">
        <v>558</v>
      </c>
      <c r="F4" s="601" t="s">
        <v>559</v>
      </c>
      <c r="G4" s="601" t="s">
        <v>560</v>
      </c>
      <c r="H4" s="632" t="s">
        <v>561</v>
      </c>
      <c r="I4" s="632" t="s">
        <v>562</v>
      </c>
      <c r="J4" s="637"/>
    </row>
    <row r="5" spans="1:11" s="8" customFormat="1" ht="15" customHeight="1">
      <c r="A5" s="590"/>
      <c r="B5" s="629"/>
      <c r="C5" s="602"/>
      <c r="D5" s="602"/>
      <c r="E5" s="602"/>
      <c r="F5" s="621"/>
      <c r="G5" s="621"/>
      <c r="H5" s="621"/>
      <c r="I5" s="621"/>
      <c r="J5" s="638"/>
    </row>
    <row r="6" spans="1:11" s="8" customFormat="1" ht="15" customHeight="1">
      <c r="A6" s="427" t="s">
        <v>10</v>
      </c>
      <c r="B6" s="29">
        <v>36898</v>
      </c>
      <c r="C6" s="29">
        <v>382</v>
      </c>
      <c r="D6" s="29">
        <v>455</v>
      </c>
      <c r="E6" s="29">
        <v>2242</v>
      </c>
      <c r="F6" s="29">
        <v>30</v>
      </c>
      <c r="G6" s="29">
        <v>273</v>
      </c>
      <c r="H6" s="29" t="s">
        <v>142</v>
      </c>
      <c r="I6" s="29">
        <v>10</v>
      </c>
      <c r="J6" s="434">
        <f>SUM(B6:I6)</f>
        <v>40290</v>
      </c>
    </row>
    <row r="7" spans="1:11" s="8" customFormat="1" ht="15" customHeight="1">
      <c r="A7" s="427" t="s">
        <v>546</v>
      </c>
      <c r="B7" s="435">
        <v>37402</v>
      </c>
      <c r="C7" s="435">
        <v>321</v>
      </c>
      <c r="D7" s="435">
        <v>373</v>
      </c>
      <c r="E7" s="435">
        <v>2292</v>
      </c>
      <c r="F7" s="435">
        <v>27</v>
      </c>
      <c r="G7" s="435">
        <v>272</v>
      </c>
      <c r="H7" s="435" t="s">
        <v>142</v>
      </c>
      <c r="I7" s="435">
        <v>10</v>
      </c>
      <c r="J7" s="436">
        <f>SUM(B7:I7)</f>
        <v>40697</v>
      </c>
    </row>
    <row r="8" spans="1:11" s="8" customFormat="1" ht="15" customHeight="1">
      <c r="A8" s="427" t="s">
        <v>547</v>
      </c>
      <c r="B8" s="435">
        <v>37803</v>
      </c>
      <c r="C8" s="435">
        <v>269</v>
      </c>
      <c r="D8" s="435">
        <v>304</v>
      </c>
      <c r="E8" s="435">
        <v>2371</v>
      </c>
      <c r="F8" s="435">
        <v>27</v>
      </c>
      <c r="G8" s="435">
        <v>252</v>
      </c>
      <c r="H8" s="435" t="s">
        <v>142</v>
      </c>
      <c r="I8" s="435">
        <v>11</v>
      </c>
      <c r="J8" s="436">
        <f>SUM(B8:I8)</f>
        <v>41037</v>
      </c>
    </row>
    <row r="9" spans="1:11" s="8" customFormat="1" ht="15" customHeight="1">
      <c r="A9" s="427" t="s">
        <v>548</v>
      </c>
      <c r="B9" s="435">
        <v>37837</v>
      </c>
      <c r="C9" s="435">
        <v>234</v>
      </c>
      <c r="D9" s="435">
        <v>242</v>
      </c>
      <c r="E9" s="435">
        <v>2438</v>
      </c>
      <c r="F9" s="435">
        <v>24</v>
      </c>
      <c r="G9" s="435">
        <v>254</v>
      </c>
      <c r="H9" s="435" t="s">
        <v>101</v>
      </c>
      <c r="I9" s="435">
        <v>10</v>
      </c>
      <c r="J9" s="436">
        <f>SUM(B9:I9)</f>
        <v>41039</v>
      </c>
    </row>
    <row r="10" spans="1:11" s="8" customFormat="1" ht="15" customHeight="1" thickBot="1">
      <c r="A10" s="430" t="s">
        <v>549</v>
      </c>
      <c r="B10" s="437">
        <v>38086</v>
      </c>
      <c r="C10" s="437">
        <v>193</v>
      </c>
      <c r="D10" s="437">
        <v>196</v>
      </c>
      <c r="E10" s="437">
        <v>2553</v>
      </c>
      <c r="F10" s="437">
        <v>22</v>
      </c>
      <c r="G10" s="437">
        <v>238</v>
      </c>
      <c r="H10" s="437" t="s">
        <v>101</v>
      </c>
      <c r="I10" s="437">
        <v>9</v>
      </c>
      <c r="J10" s="438">
        <f>SUM(B10:I10)</f>
        <v>41297</v>
      </c>
    </row>
    <row r="11" spans="1:11" s="41" customFormat="1" ht="13.5" customHeight="1">
      <c r="A11" s="432"/>
      <c r="B11" s="74"/>
      <c r="C11" s="74"/>
      <c r="D11" s="74"/>
      <c r="E11" s="74"/>
      <c r="F11" s="74"/>
      <c r="G11" s="74"/>
      <c r="H11" s="74"/>
      <c r="I11" s="292"/>
      <c r="J11" s="17" t="s">
        <v>563</v>
      </c>
      <c r="K11"/>
    </row>
    <row r="12" spans="1:11">
      <c r="D12" s="439"/>
    </row>
    <row r="14" spans="1:11">
      <c r="I14" s="440"/>
    </row>
    <row r="16" spans="1:11">
      <c r="B16" s="441"/>
      <c r="C16" s="441"/>
    </row>
    <row r="17" spans="2:5">
      <c r="B17" s="439"/>
    </row>
    <row r="18" spans="2:5">
      <c r="C18" s="439"/>
    </row>
    <row r="19" spans="2:5">
      <c r="E19" s="299"/>
    </row>
  </sheetData>
  <mergeCells count="13">
    <mergeCell ref="G4:G5"/>
    <mergeCell ref="H4:H5"/>
    <mergeCell ref="I4:I5"/>
    <mergeCell ref="A1:J1"/>
    <mergeCell ref="A3:A5"/>
    <mergeCell ref="B3:D3"/>
    <mergeCell ref="E3:I3"/>
    <mergeCell ref="J3:J5"/>
    <mergeCell ref="B4:B5"/>
    <mergeCell ref="C4:C5"/>
    <mergeCell ref="D4:D5"/>
    <mergeCell ref="E4:E5"/>
    <mergeCell ref="F4:F5"/>
  </mergeCells>
  <phoneticPr fontId="4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>
    <oddHeader>&amp;R&amp;A&amp;F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C524-3FF3-4A43-86AE-B70EDF05A821}">
  <sheetPr>
    <tabColor theme="3" tint="0.749992370372631"/>
    <pageSetUpPr fitToPage="1"/>
  </sheetPr>
  <dimension ref="A1:H15"/>
  <sheetViews>
    <sheetView showGridLines="0" zoomScaleNormal="100" zoomScaleSheetLayoutView="100" workbookViewId="0">
      <selection activeCell="I11" sqref="I11"/>
    </sheetView>
  </sheetViews>
  <sheetFormatPr defaultColWidth="9" defaultRowHeight="13"/>
  <cols>
    <col min="1" max="1" width="8" customWidth="1"/>
    <col min="2" max="5" width="9.90625" customWidth="1"/>
  </cols>
  <sheetData>
    <row r="1" spans="1:8" ht="16.5">
      <c r="A1" s="77" t="s">
        <v>564</v>
      </c>
      <c r="B1" s="77"/>
      <c r="C1" s="77"/>
      <c r="D1" s="77"/>
      <c r="E1" s="77"/>
    </row>
    <row r="2" spans="1:8" s="305" customFormat="1" ht="13.5" customHeight="1" thickBot="1">
      <c r="A2" s="422" t="s">
        <v>565</v>
      </c>
      <c r="B2" s="433"/>
      <c r="C2" s="433"/>
      <c r="D2" s="433"/>
      <c r="E2" s="3" t="s">
        <v>537</v>
      </c>
    </row>
    <row r="3" spans="1:8" s="8" customFormat="1" ht="15" customHeight="1">
      <c r="A3" s="5" t="s">
        <v>538</v>
      </c>
      <c r="B3" s="442" t="s">
        <v>360</v>
      </c>
      <c r="C3" s="24" t="s">
        <v>566</v>
      </c>
      <c r="D3" s="24" t="s">
        <v>567</v>
      </c>
      <c r="E3" s="24" t="s">
        <v>568</v>
      </c>
    </row>
    <row r="4" spans="1:8" s="8" customFormat="1" ht="15" customHeight="1">
      <c r="A4" s="427" t="s">
        <v>10</v>
      </c>
      <c r="B4" s="443">
        <v>1</v>
      </c>
      <c r="C4" s="295" t="s">
        <v>142</v>
      </c>
      <c r="D4" s="295" t="s">
        <v>142</v>
      </c>
      <c r="E4" s="295">
        <v>1</v>
      </c>
      <c r="H4" s="8" t="s">
        <v>13</v>
      </c>
    </row>
    <row r="5" spans="1:8" s="8" customFormat="1" ht="15" customHeight="1">
      <c r="A5" s="427" t="s">
        <v>546</v>
      </c>
      <c r="B5" s="443">
        <v>1</v>
      </c>
      <c r="C5" s="295" t="s">
        <v>142</v>
      </c>
      <c r="D5" s="295" t="s">
        <v>142</v>
      </c>
      <c r="E5" s="295">
        <v>1</v>
      </c>
    </row>
    <row r="6" spans="1:8" s="8" customFormat="1" ht="15" customHeight="1">
      <c r="A6" s="427" t="s">
        <v>547</v>
      </c>
      <c r="B6" s="443">
        <v>1</v>
      </c>
      <c r="C6" s="295" t="s">
        <v>142</v>
      </c>
      <c r="D6" s="295" t="s">
        <v>142</v>
      </c>
      <c r="E6" s="295">
        <v>1</v>
      </c>
      <c r="G6" s="8" t="s">
        <v>569</v>
      </c>
    </row>
    <row r="7" spans="1:8" s="8" customFormat="1" ht="15" customHeight="1">
      <c r="A7" s="427" t="s">
        <v>548</v>
      </c>
      <c r="B7" s="443" t="s">
        <v>101</v>
      </c>
      <c r="C7" s="295" t="s">
        <v>101</v>
      </c>
      <c r="D7" s="295" t="s">
        <v>101</v>
      </c>
      <c r="E7" s="295" t="s">
        <v>101</v>
      </c>
      <c r="F7" s="8" t="s">
        <v>13</v>
      </c>
      <c r="G7" s="8" t="s">
        <v>13</v>
      </c>
    </row>
    <row r="8" spans="1:8" s="8" customFormat="1" ht="15" customHeight="1" thickBot="1">
      <c r="A8" s="430" t="s">
        <v>549</v>
      </c>
      <c r="B8" s="443" t="s">
        <v>101</v>
      </c>
      <c r="C8" s="295" t="s">
        <v>101</v>
      </c>
      <c r="D8" s="295" t="s">
        <v>101</v>
      </c>
      <c r="E8" s="295" t="s">
        <v>101</v>
      </c>
    </row>
    <row r="9" spans="1:8" s="41" customFormat="1" ht="13.5" customHeight="1">
      <c r="A9" s="432"/>
      <c r="B9" s="74"/>
      <c r="C9" s="74"/>
      <c r="D9" s="74"/>
      <c r="E9" s="34" t="s">
        <v>570</v>
      </c>
    </row>
    <row r="15" spans="1:8">
      <c r="B15" s="439"/>
    </row>
  </sheetData>
  <phoneticPr fontId="4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7AC6-8ED9-4D9C-8A70-80A317213199}">
  <sheetPr>
    <tabColor rgb="FFFFFF00"/>
  </sheetPr>
  <dimension ref="A1"/>
  <sheetViews>
    <sheetView workbookViewId="0">
      <selection activeCell="B17" sqref="B17"/>
    </sheetView>
  </sheetViews>
  <sheetFormatPr defaultRowHeight="13"/>
  <sheetData/>
  <phoneticPr fontId="4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E219-3D9A-4FA7-A324-670114860B93}">
  <sheetPr>
    <tabColor rgb="FFFFFF00"/>
  </sheetPr>
  <dimension ref="A1:F9"/>
  <sheetViews>
    <sheetView showGridLines="0" zoomScaleNormal="100" zoomScaleSheetLayoutView="100" workbookViewId="0">
      <selection activeCell="B17" sqref="B17"/>
    </sheetView>
  </sheetViews>
  <sheetFormatPr defaultColWidth="9" defaultRowHeight="13"/>
  <cols>
    <col min="1" max="1" width="6.81640625" style="19" customWidth="1"/>
    <col min="2" max="6" width="14.81640625" style="19" customWidth="1"/>
    <col min="7" max="16384" width="9" style="19"/>
  </cols>
  <sheetData>
    <row r="1" spans="1:6" ht="16.5">
      <c r="A1" s="510" t="s">
        <v>571</v>
      </c>
      <c r="B1" s="510"/>
      <c r="C1" s="510"/>
      <c r="D1" s="510"/>
      <c r="E1" s="510"/>
      <c r="F1" s="510"/>
    </row>
    <row r="2" spans="1:6" ht="13.5" thickBot="1">
      <c r="A2" s="42" t="s">
        <v>99</v>
      </c>
      <c r="B2" s="42"/>
      <c r="C2" s="42"/>
      <c r="D2" s="42"/>
      <c r="E2" s="42"/>
      <c r="F2" s="43" t="s">
        <v>572</v>
      </c>
    </row>
    <row r="3" spans="1:6" ht="30" customHeight="1">
      <c r="A3" s="5" t="s">
        <v>49</v>
      </c>
      <c r="B3" s="444" t="s">
        <v>52</v>
      </c>
      <c r="C3" s="445" t="s">
        <v>573</v>
      </c>
      <c r="D3" s="446" t="s">
        <v>574</v>
      </c>
      <c r="E3" s="445" t="s">
        <v>575</v>
      </c>
      <c r="F3" s="447" t="s">
        <v>576</v>
      </c>
    </row>
    <row r="4" spans="1:6" ht="15" customHeight="1">
      <c r="A4" s="427" t="s">
        <v>246</v>
      </c>
      <c r="B4" s="448">
        <f>SUM(C4:D4)</f>
        <v>41194</v>
      </c>
      <c r="C4" s="277">
        <v>19243</v>
      </c>
      <c r="D4" s="277">
        <v>21951</v>
      </c>
      <c r="E4" s="277">
        <v>213</v>
      </c>
      <c r="F4" s="277">
        <v>625</v>
      </c>
    </row>
    <row r="5" spans="1:6" ht="15" customHeight="1">
      <c r="A5" s="427" t="s">
        <v>577</v>
      </c>
      <c r="B5" s="449">
        <f>SUM(C5:D5)</f>
        <v>41433</v>
      </c>
      <c r="C5" s="277">
        <v>19388</v>
      </c>
      <c r="D5" s="277">
        <f>14276+7769</f>
        <v>22045</v>
      </c>
      <c r="E5" s="277">
        <v>243</v>
      </c>
      <c r="F5" s="277">
        <v>609</v>
      </c>
    </row>
    <row r="6" spans="1:6" ht="15" customHeight="1">
      <c r="A6" s="9" t="s">
        <v>578</v>
      </c>
      <c r="B6" s="449">
        <f>SUM(C6:D6)</f>
        <v>41567</v>
      </c>
      <c r="C6" s="277">
        <v>19154</v>
      </c>
      <c r="D6" s="277">
        <f>14360+8053</f>
        <v>22413</v>
      </c>
      <c r="E6" s="277">
        <v>257</v>
      </c>
      <c r="F6" s="277">
        <v>621</v>
      </c>
    </row>
    <row r="7" spans="1:6" ht="15" customHeight="1">
      <c r="A7" s="9">
        <v>5</v>
      </c>
      <c r="B7" s="448">
        <f>SUM(C7:D7)</f>
        <v>41610</v>
      </c>
      <c r="C7" s="277">
        <v>18405</v>
      </c>
      <c r="D7" s="277">
        <f>14947+8258</f>
        <v>23205</v>
      </c>
      <c r="E7" s="277">
        <v>273</v>
      </c>
      <c r="F7" s="277">
        <v>619</v>
      </c>
    </row>
    <row r="8" spans="1:6" ht="15" customHeight="1" thickBot="1">
      <c r="A8" s="13">
        <v>6</v>
      </c>
      <c r="B8" s="450">
        <f>SUM(C8:D8)</f>
        <v>41874</v>
      </c>
      <c r="C8" s="280">
        <v>17940</v>
      </c>
      <c r="D8" s="280">
        <v>23934</v>
      </c>
      <c r="E8" s="280">
        <v>295</v>
      </c>
      <c r="F8" s="280">
        <v>598</v>
      </c>
    </row>
    <row r="9" spans="1:6">
      <c r="F9" s="17" t="s">
        <v>579</v>
      </c>
    </row>
  </sheetData>
  <mergeCells count="1">
    <mergeCell ref="A1:F1"/>
  </mergeCells>
  <phoneticPr fontId="4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8359-D55D-40AB-BD71-A9E07CDD5A7B}">
  <sheetPr>
    <tabColor rgb="FFFFFF00"/>
  </sheetPr>
  <dimension ref="A1:O21"/>
  <sheetViews>
    <sheetView showGridLines="0" zoomScaleNormal="100" zoomScaleSheetLayoutView="100" workbookViewId="0">
      <selection activeCell="B17" sqref="B17"/>
    </sheetView>
  </sheetViews>
  <sheetFormatPr defaultRowHeight="13"/>
  <cols>
    <col min="1" max="1" width="7.36328125" customWidth="1"/>
    <col min="2" max="2" width="9" customWidth="1"/>
    <col min="3" max="3" width="7.453125" customWidth="1"/>
    <col min="4" max="11" width="8.81640625" customWidth="1"/>
  </cols>
  <sheetData>
    <row r="1" spans="1:15" ht="16.5">
      <c r="A1" s="492" t="s">
        <v>580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5" s="4" customFormat="1" ht="13.5" customHeight="1" thickBot="1">
      <c r="A2" s="42"/>
      <c r="B2" s="42"/>
      <c r="C2" s="451"/>
      <c r="D2" s="451"/>
      <c r="E2" s="451"/>
      <c r="F2" s="451"/>
      <c r="G2" s="451"/>
      <c r="H2" s="451"/>
      <c r="I2" s="451"/>
      <c r="J2" s="451"/>
      <c r="K2" s="3"/>
    </row>
    <row r="3" spans="1:15" s="8" customFormat="1" ht="15" customHeight="1">
      <c r="A3" s="20" t="s">
        <v>581</v>
      </c>
      <c r="B3" s="392" t="s">
        <v>59</v>
      </c>
      <c r="C3" s="452" t="s">
        <v>444</v>
      </c>
      <c r="D3" s="356" t="s">
        <v>582</v>
      </c>
      <c r="E3" s="356" t="s">
        <v>583</v>
      </c>
      <c r="F3" s="356" t="s">
        <v>584</v>
      </c>
      <c r="G3" s="356" t="s">
        <v>585</v>
      </c>
      <c r="H3" s="356" t="s">
        <v>586</v>
      </c>
      <c r="I3" s="356" t="s">
        <v>587</v>
      </c>
      <c r="J3" s="356" t="s">
        <v>588</v>
      </c>
      <c r="K3" s="7" t="s">
        <v>589</v>
      </c>
    </row>
    <row r="4" spans="1:15" s="8" customFormat="1" ht="15" customHeight="1">
      <c r="A4" s="640" t="s">
        <v>10</v>
      </c>
      <c r="B4" s="46" t="s">
        <v>590</v>
      </c>
      <c r="C4" s="453">
        <v>6987</v>
      </c>
      <c r="D4" s="454">
        <v>92</v>
      </c>
      <c r="E4" s="455">
        <v>1080</v>
      </c>
      <c r="F4" s="455">
        <v>741</v>
      </c>
      <c r="G4" s="455">
        <v>1692</v>
      </c>
      <c r="H4" s="455">
        <v>1020</v>
      </c>
      <c r="I4" s="455">
        <v>746</v>
      </c>
      <c r="J4" s="455">
        <v>808</v>
      </c>
      <c r="K4" s="455">
        <v>808</v>
      </c>
    </row>
    <row r="5" spans="1:15" s="8" customFormat="1" ht="15" customHeight="1">
      <c r="A5" s="642"/>
      <c r="B5" s="456" t="s">
        <v>591</v>
      </c>
      <c r="C5" s="457">
        <f>SUM(D5:K5)</f>
        <v>99.999999999999986</v>
      </c>
      <c r="D5" s="454">
        <v>1.3</v>
      </c>
      <c r="E5" s="458">
        <v>15.4</v>
      </c>
      <c r="F5" s="458">
        <v>10.6</v>
      </c>
      <c r="G5" s="458">
        <v>24.2</v>
      </c>
      <c r="H5" s="458">
        <v>14.6</v>
      </c>
      <c r="I5" s="458">
        <v>10.7</v>
      </c>
      <c r="J5" s="458">
        <v>11.6</v>
      </c>
      <c r="K5" s="458">
        <v>11.6</v>
      </c>
    </row>
    <row r="6" spans="1:15" s="8" customFormat="1" ht="15" customHeight="1">
      <c r="A6" s="640">
        <v>2</v>
      </c>
      <c r="B6" s="46" t="s">
        <v>590</v>
      </c>
      <c r="C6" s="453">
        <f>SUM(D6,E6,F6,G6,H6,I6,J6,K6)</f>
        <v>4175</v>
      </c>
      <c r="D6" s="454">
        <v>108</v>
      </c>
      <c r="E6" s="455">
        <v>776</v>
      </c>
      <c r="F6" s="455">
        <v>436</v>
      </c>
      <c r="G6" s="455">
        <v>938</v>
      </c>
      <c r="H6" s="455">
        <v>575</v>
      </c>
      <c r="I6" s="455">
        <v>470</v>
      </c>
      <c r="J6" s="455">
        <v>492</v>
      </c>
      <c r="K6" s="455">
        <v>380</v>
      </c>
    </row>
    <row r="7" spans="1:15" s="8" customFormat="1" ht="15" customHeight="1">
      <c r="A7" s="642"/>
      <c r="B7" s="456" t="s">
        <v>591</v>
      </c>
      <c r="C7" s="457">
        <f>SUM(D7:K7)</f>
        <v>100</v>
      </c>
      <c r="D7" s="454">
        <v>2.6</v>
      </c>
      <c r="E7" s="458">
        <v>18.600000000000001</v>
      </c>
      <c r="F7" s="458">
        <v>10.4</v>
      </c>
      <c r="G7" s="458">
        <v>22.5</v>
      </c>
      <c r="H7" s="458">
        <v>13.8</v>
      </c>
      <c r="I7" s="458">
        <v>11.2</v>
      </c>
      <c r="J7" s="458">
        <v>11.8</v>
      </c>
      <c r="K7" s="458">
        <v>9.1</v>
      </c>
    </row>
    <row r="8" spans="1:15" s="8" customFormat="1" ht="15" customHeight="1">
      <c r="A8" s="640">
        <v>3</v>
      </c>
      <c r="B8" s="48" t="s">
        <v>590</v>
      </c>
      <c r="C8" s="453">
        <f>SUM(D8,E8,F8,G8,H8,I8,J8,K8)</f>
        <v>4275</v>
      </c>
      <c r="D8" s="454">
        <v>82</v>
      </c>
      <c r="E8" s="455">
        <v>770</v>
      </c>
      <c r="F8" s="455">
        <v>416</v>
      </c>
      <c r="G8" s="455">
        <v>961</v>
      </c>
      <c r="H8" s="455">
        <v>582</v>
      </c>
      <c r="I8" s="455">
        <v>449</v>
      </c>
      <c r="J8" s="455">
        <v>555</v>
      </c>
      <c r="K8" s="455">
        <v>460</v>
      </c>
    </row>
    <row r="9" spans="1:15" s="8" customFormat="1" ht="15" customHeight="1">
      <c r="A9" s="642"/>
      <c r="B9" s="459" t="s">
        <v>591</v>
      </c>
      <c r="C9" s="457">
        <f>SUM(D9:K9)</f>
        <v>99.999999999999986</v>
      </c>
      <c r="D9" s="454">
        <v>1.9</v>
      </c>
      <c r="E9" s="458">
        <v>18</v>
      </c>
      <c r="F9" s="458">
        <v>9.6999999999999993</v>
      </c>
      <c r="G9" s="458">
        <v>22.5</v>
      </c>
      <c r="H9" s="458">
        <v>13.6</v>
      </c>
      <c r="I9" s="458">
        <v>10.5</v>
      </c>
      <c r="J9" s="458">
        <v>13</v>
      </c>
      <c r="K9" s="458">
        <v>10.8</v>
      </c>
    </row>
    <row r="10" spans="1:15" s="8" customFormat="1" ht="15" customHeight="1">
      <c r="A10" s="640">
        <v>4</v>
      </c>
      <c r="B10" s="48" t="s">
        <v>590</v>
      </c>
      <c r="C10" s="453">
        <f>SUM(D10,E10,F10,G10,H10,I10,J10,K10)</f>
        <v>4736</v>
      </c>
      <c r="D10" s="454">
        <v>107</v>
      </c>
      <c r="E10" s="455">
        <v>866</v>
      </c>
      <c r="F10" s="455">
        <v>448</v>
      </c>
      <c r="G10" s="455">
        <v>1041</v>
      </c>
      <c r="H10" s="455">
        <v>611</v>
      </c>
      <c r="I10" s="455">
        <v>544</v>
      </c>
      <c r="J10" s="455">
        <v>583</v>
      </c>
      <c r="K10" s="455">
        <v>536</v>
      </c>
    </row>
    <row r="11" spans="1:15" s="8" customFormat="1" ht="15" customHeight="1">
      <c r="A11" s="643"/>
      <c r="B11" s="459" t="s">
        <v>591</v>
      </c>
      <c r="C11" s="457">
        <f>SUM(D11:K11)</f>
        <v>100</v>
      </c>
      <c r="D11" s="458">
        <v>2.2000000000000002</v>
      </c>
      <c r="E11" s="458">
        <v>18.3</v>
      </c>
      <c r="F11" s="458">
        <v>9.5</v>
      </c>
      <c r="G11" s="458">
        <v>22</v>
      </c>
      <c r="H11" s="458">
        <v>12.9</v>
      </c>
      <c r="I11" s="458">
        <v>11.5</v>
      </c>
      <c r="J11" s="458">
        <v>12.3</v>
      </c>
      <c r="K11" s="458">
        <v>11.3</v>
      </c>
    </row>
    <row r="12" spans="1:15" s="8" customFormat="1" ht="15" customHeight="1">
      <c r="A12" s="640">
        <v>5</v>
      </c>
      <c r="B12" s="46" t="s">
        <v>590</v>
      </c>
      <c r="C12" s="453">
        <f>SUM(D12,E12,F12,G12,H12,I12,J12,K12)</f>
        <v>6788</v>
      </c>
      <c r="D12" s="454">
        <v>98</v>
      </c>
      <c r="E12" s="455">
        <v>1162</v>
      </c>
      <c r="F12" s="455">
        <v>617</v>
      </c>
      <c r="G12" s="455">
        <v>1680</v>
      </c>
      <c r="H12" s="455">
        <v>927</v>
      </c>
      <c r="I12" s="455">
        <v>683</v>
      </c>
      <c r="J12" s="455">
        <v>857</v>
      </c>
      <c r="K12" s="455">
        <v>764</v>
      </c>
    </row>
    <row r="13" spans="1:15" s="8" customFormat="1" ht="15" customHeight="1" thickBot="1">
      <c r="A13" s="641"/>
      <c r="B13" s="460" t="s">
        <v>591</v>
      </c>
      <c r="C13" s="461">
        <f>SUM(D13:K13)</f>
        <v>99.999999999999986</v>
      </c>
      <c r="D13" s="462">
        <v>1.4</v>
      </c>
      <c r="E13" s="462">
        <v>17.100000000000001</v>
      </c>
      <c r="F13" s="462">
        <v>9.1</v>
      </c>
      <c r="G13" s="462">
        <v>24.7</v>
      </c>
      <c r="H13" s="462">
        <v>13.7</v>
      </c>
      <c r="I13" s="462">
        <v>10.1</v>
      </c>
      <c r="J13" s="462">
        <v>12.6</v>
      </c>
      <c r="K13" s="462">
        <v>11.3</v>
      </c>
    </row>
    <row r="14" spans="1:15" s="41" customFormat="1" ht="13.5" customHeight="1">
      <c r="A14" s="282"/>
      <c r="B14" s="282"/>
      <c r="C14" s="463"/>
      <c r="D14" s="463"/>
      <c r="E14" s="463"/>
      <c r="F14" s="463"/>
      <c r="G14" s="292"/>
      <c r="H14" s="292"/>
      <c r="I14" s="292"/>
      <c r="J14" s="399"/>
      <c r="K14" s="17" t="s">
        <v>592</v>
      </c>
    </row>
    <row r="15" spans="1:15">
      <c r="D15" s="464"/>
      <c r="L15" s="400"/>
      <c r="M15" s="400"/>
      <c r="N15" s="400"/>
      <c r="O15" s="400"/>
    </row>
    <row r="20" spans="9:9">
      <c r="I20" s="19"/>
    </row>
    <row r="21" spans="9:9">
      <c r="I21" s="19"/>
    </row>
  </sheetData>
  <mergeCells count="6">
    <mergeCell ref="A12:A13"/>
    <mergeCell ref="A1:K1"/>
    <mergeCell ref="A4:A5"/>
    <mergeCell ref="A6:A7"/>
    <mergeCell ref="A8:A9"/>
    <mergeCell ref="A10:A11"/>
  </mergeCells>
  <phoneticPr fontId="4"/>
  <pageMargins left="0.78740157480314965" right="0.78740157480314965" top="0.98425196850393704" bottom="0.98425196850393704" header="0.51181102362204722" footer="0.51181102362204722"/>
  <pageSetup paperSize="9" scale="92" orientation="landscape" cellComments="asDisplayed" r:id="rId1"/>
  <headerFooter alignWithMargins="0">
    <oddHeader>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AABD-D84C-41EF-91B7-A9945E5AADC7}">
  <sheetPr>
    <tabColor rgb="FFFFFF00"/>
  </sheetPr>
  <dimension ref="A1:Z19"/>
  <sheetViews>
    <sheetView showGridLines="0" zoomScaleNormal="100" zoomScaleSheetLayoutView="100" workbookViewId="0">
      <selection activeCell="B17" sqref="B17"/>
    </sheetView>
  </sheetViews>
  <sheetFormatPr defaultRowHeight="13"/>
  <cols>
    <col min="1" max="1" width="6.90625" customWidth="1"/>
    <col min="2" max="2" width="15" bestFit="1" customWidth="1"/>
    <col min="3" max="10" width="8.81640625" customWidth="1"/>
    <col min="11" max="13" width="5.81640625" customWidth="1"/>
    <col min="14" max="15" width="5.36328125" customWidth="1"/>
    <col min="16" max="16" width="5.81640625" customWidth="1"/>
    <col min="17" max="17" width="6.90625" customWidth="1"/>
    <col min="18" max="18" width="13.81640625" customWidth="1"/>
    <col min="19" max="26" width="8.81640625" customWidth="1"/>
  </cols>
  <sheetData>
    <row r="1" spans="1:16" ht="16.5">
      <c r="A1" s="492" t="s">
        <v>593</v>
      </c>
      <c r="B1" s="492"/>
      <c r="C1" s="492"/>
      <c r="D1" s="492"/>
      <c r="E1" s="492"/>
      <c r="F1" s="492"/>
      <c r="G1" s="492"/>
      <c r="H1" s="492"/>
      <c r="I1" s="492"/>
      <c r="J1" s="492"/>
      <c r="K1" s="77"/>
      <c r="L1" s="77"/>
      <c r="M1" s="77"/>
      <c r="N1" s="77"/>
      <c r="O1" s="77"/>
      <c r="P1" s="77"/>
    </row>
    <row r="2" spans="1:16" ht="13.5" customHeight="1" thickBot="1">
      <c r="A2" s="465" t="s">
        <v>253</v>
      </c>
      <c r="B2" s="466"/>
      <c r="C2" s="466"/>
      <c r="D2" s="466"/>
      <c r="E2" s="466"/>
      <c r="F2" s="466"/>
      <c r="G2" s="466"/>
      <c r="H2" s="466"/>
      <c r="I2" s="466"/>
      <c r="J2" s="467" t="s">
        <v>572</v>
      </c>
      <c r="K2" s="77"/>
      <c r="L2" s="77"/>
      <c r="M2" s="77"/>
      <c r="N2" s="77"/>
      <c r="O2" s="77"/>
      <c r="P2" s="77"/>
    </row>
    <row r="3" spans="1:16" ht="15" customHeight="1">
      <c r="A3" s="26" t="s">
        <v>251</v>
      </c>
      <c r="B3" s="356" t="s">
        <v>59</v>
      </c>
      <c r="C3" s="356" t="s">
        <v>583</v>
      </c>
      <c r="D3" s="356" t="s">
        <v>594</v>
      </c>
      <c r="E3" s="356" t="s">
        <v>595</v>
      </c>
      <c r="F3" s="356" t="s">
        <v>596</v>
      </c>
      <c r="G3" s="356" t="s">
        <v>597</v>
      </c>
      <c r="H3" s="356" t="s">
        <v>598</v>
      </c>
      <c r="I3" s="356" t="s">
        <v>599</v>
      </c>
      <c r="J3" s="468" t="s">
        <v>600</v>
      </c>
    </row>
    <row r="4" spans="1:16" ht="15" customHeight="1">
      <c r="A4" s="646" t="s">
        <v>246</v>
      </c>
      <c r="B4" s="46" t="s">
        <v>601</v>
      </c>
      <c r="C4" s="455">
        <v>1236</v>
      </c>
      <c r="D4" s="455">
        <v>875</v>
      </c>
      <c r="E4" s="455">
        <v>1740</v>
      </c>
      <c r="F4" s="455">
        <v>1222</v>
      </c>
      <c r="G4" s="455">
        <v>917</v>
      </c>
      <c r="H4" s="455">
        <v>876</v>
      </c>
      <c r="I4" s="455">
        <v>829</v>
      </c>
      <c r="J4" s="469">
        <v>7695</v>
      </c>
    </row>
    <row r="5" spans="1:16" ht="15" customHeight="1">
      <c r="A5" s="647"/>
      <c r="B5" s="46" t="s">
        <v>602</v>
      </c>
      <c r="C5" s="455">
        <v>9</v>
      </c>
      <c r="D5" s="455">
        <v>22</v>
      </c>
      <c r="E5" s="455">
        <v>30</v>
      </c>
      <c r="F5" s="455">
        <v>34</v>
      </c>
      <c r="G5" s="455">
        <v>31</v>
      </c>
      <c r="H5" s="455">
        <v>18</v>
      </c>
      <c r="I5" s="455">
        <v>26</v>
      </c>
      <c r="J5" s="469">
        <v>170</v>
      </c>
    </row>
    <row r="6" spans="1:16" ht="15" customHeight="1">
      <c r="A6" s="648"/>
      <c r="B6" s="45" t="s">
        <v>457</v>
      </c>
      <c r="C6" s="469">
        <f t="shared" ref="C6:I6" si="0">SUM(C4:C5)</f>
        <v>1245</v>
      </c>
      <c r="D6" s="469">
        <f t="shared" si="0"/>
        <v>897</v>
      </c>
      <c r="E6" s="469">
        <f t="shared" si="0"/>
        <v>1770</v>
      </c>
      <c r="F6" s="469">
        <f t="shared" si="0"/>
        <v>1256</v>
      </c>
      <c r="G6" s="469">
        <f t="shared" si="0"/>
        <v>948</v>
      </c>
      <c r="H6" s="469">
        <f t="shared" si="0"/>
        <v>894</v>
      </c>
      <c r="I6" s="469">
        <f t="shared" si="0"/>
        <v>855</v>
      </c>
      <c r="J6" s="469">
        <f>SUM(C6:I6)</f>
        <v>7865</v>
      </c>
    </row>
    <row r="7" spans="1:16" ht="15" customHeight="1">
      <c r="A7" s="646">
        <v>3</v>
      </c>
      <c r="B7" s="46" t="s">
        <v>601</v>
      </c>
      <c r="C7" s="470">
        <v>1321</v>
      </c>
      <c r="D7" s="455">
        <v>901</v>
      </c>
      <c r="E7" s="455">
        <v>1818</v>
      </c>
      <c r="F7" s="455">
        <v>1204</v>
      </c>
      <c r="G7" s="455">
        <v>984</v>
      </c>
      <c r="H7" s="455">
        <v>944</v>
      </c>
      <c r="I7" s="455">
        <v>727</v>
      </c>
      <c r="J7" s="469">
        <v>7899</v>
      </c>
    </row>
    <row r="8" spans="1:16" ht="15" customHeight="1">
      <c r="A8" s="647"/>
      <c r="B8" s="46" t="s">
        <v>602</v>
      </c>
      <c r="C8" s="470">
        <v>16</v>
      </c>
      <c r="D8" s="455">
        <v>19</v>
      </c>
      <c r="E8" s="455">
        <v>27</v>
      </c>
      <c r="F8" s="455">
        <v>33</v>
      </c>
      <c r="G8" s="455">
        <v>37</v>
      </c>
      <c r="H8" s="455">
        <v>24</v>
      </c>
      <c r="I8" s="455">
        <v>28</v>
      </c>
      <c r="J8" s="469">
        <f>SUM(C8:I8)</f>
        <v>184</v>
      </c>
    </row>
    <row r="9" spans="1:16" ht="15" customHeight="1">
      <c r="A9" s="648"/>
      <c r="B9" s="45" t="s">
        <v>457</v>
      </c>
      <c r="C9" s="471">
        <f t="shared" ref="C9:I9" si="1">SUM(C7:C8)</f>
        <v>1337</v>
      </c>
      <c r="D9" s="469">
        <f t="shared" si="1"/>
        <v>920</v>
      </c>
      <c r="E9" s="469">
        <f t="shared" si="1"/>
        <v>1845</v>
      </c>
      <c r="F9" s="469">
        <f t="shared" si="1"/>
        <v>1237</v>
      </c>
      <c r="G9" s="469">
        <f t="shared" si="1"/>
        <v>1021</v>
      </c>
      <c r="H9" s="469">
        <f t="shared" si="1"/>
        <v>968</v>
      </c>
      <c r="I9" s="469">
        <f t="shared" si="1"/>
        <v>755</v>
      </c>
      <c r="J9" s="469">
        <f>SUM(C9:I9)</f>
        <v>8083</v>
      </c>
    </row>
    <row r="10" spans="1:16" ht="15" customHeight="1">
      <c r="A10" s="646">
        <v>4</v>
      </c>
      <c r="B10" s="48" t="s">
        <v>601</v>
      </c>
      <c r="C10" s="470">
        <v>1413</v>
      </c>
      <c r="D10" s="455">
        <v>852</v>
      </c>
      <c r="E10" s="455">
        <v>1892</v>
      </c>
      <c r="F10" s="455">
        <v>1196</v>
      </c>
      <c r="G10" s="455">
        <v>988</v>
      </c>
      <c r="H10" s="455">
        <v>990</v>
      </c>
      <c r="I10" s="455">
        <v>731</v>
      </c>
      <c r="J10" s="469">
        <f>SUM(C10:I10)</f>
        <v>8062</v>
      </c>
    </row>
    <row r="11" spans="1:16" ht="15" customHeight="1">
      <c r="A11" s="647"/>
      <c r="B11" s="48" t="s">
        <v>602</v>
      </c>
      <c r="C11" s="470">
        <v>17</v>
      </c>
      <c r="D11" s="455">
        <v>20</v>
      </c>
      <c r="E11" s="455">
        <v>36</v>
      </c>
      <c r="F11" s="455">
        <v>37</v>
      </c>
      <c r="G11" s="455">
        <v>33</v>
      </c>
      <c r="H11" s="455">
        <v>31</v>
      </c>
      <c r="I11" s="455">
        <v>28</v>
      </c>
      <c r="J11" s="469">
        <f>SUM(C11:I11)</f>
        <v>202</v>
      </c>
    </row>
    <row r="12" spans="1:16" ht="15" customHeight="1">
      <c r="A12" s="648"/>
      <c r="B12" s="472" t="s">
        <v>457</v>
      </c>
      <c r="C12" s="471">
        <f t="shared" ref="C12:I12" si="2">SUM(C10:C11)</f>
        <v>1430</v>
      </c>
      <c r="D12" s="469">
        <f t="shared" si="2"/>
        <v>872</v>
      </c>
      <c r="E12" s="469">
        <f t="shared" si="2"/>
        <v>1928</v>
      </c>
      <c r="F12" s="469">
        <f t="shared" si="2"/>
        <v>1233</v>
      </c>
      <c r="G12" s="469">
        <f t="shared" si="2"/>
        <v>1021</v>
      </c>
      <c r="H12" s="469">
        <f t="shared" si="2"/>
        <v>1021</v>
      </c>
      <c r="I12" s="469">
        <f t="shared" si="2"/>
        <v>759</v>
      </c>
      <c r="J12" s="469">
        <f>SUM(C12:I12)</f>
        <v>8264</v>
      </c>
    </row>
    <row r="13" spans="1:16" ht="15" customHeight="1">
      <c r="A13" s="644">
        <v>5</v>
      </c>
      <c r="B13" s="48" t="s">
        <v>601</v>
      </c>
      <c r="C13" s="470">
        <v>1473</v>
      </c>
      <c r="D13" s="455">
        <v>865</v>
      </c>
      <c r="E13" s="455">
        <v>1977</v>
      </c>
      <c r="F13" s="455">
        <v>1156</v>
      </c>
      <c r="G13" s="455">
        <v>1008</v>
      </c>
      <c r="H13" s="455">
        <v>1004</v>
      </c>
      <c r="I13" s="455">
        <v>712</v>
      </c>
      <c r="J13" s="469">
        <f t="shared" ref="J13:J14" si="3">SUM(C13:I13)</f>
        <v>8195</v>
      </c>
    </row>
    <row r="14" spans="1:16" ht="15" customHeight="1">
      <c r="A14" s="644"/>
      <c r="B14" s="48" t="s">
        <v>602</v>
      </c>
      <c r="C14" s="470">
        <v>17</v>
      </c>
      <c r="D14" s="455">
        <v>19</v>
      </c>
      <c r="E14" s="455">
        <v>31</v>
      </c>
      <c r="F14" s="455">
        <v>39</v>
      </c>
      <c r="G14" s="455">
        <v>32</v>
      </c>
      <c r="H14" s="455">
        <v>32</v>
      </c>
      <c r="I14" s="455">
        <v>30</v>
      </c>
      <c r="J14" s="469">
        <f t="shared" si="3"/>
        <v>200</v>
      </c>
    </row>
    <row r="15" spans="1:16" ht="15" customHeight="1">
      <c r="A15" s="640"/>
      <c r="B15" s="358" t="s">
        <v>457</v>
      </c>
      <c r="C15" s="471">
        <f t="shared" ref="C15:I15" si="4">SUM(C13:C14)</f>
        <v>1490</v>
      </c>
      <c r="D15" s="469">
        <f t="shared" si="4"/>
        <v>884</v>
      </c>
      <c r="E15" s="469">
        <f t="shared" si="4"/>
        <v>2008</v>
      </c>
      <c r="F15" s="469">
        <f t="shared" si="4"/>
        <v>1195</v>
      </c>
      <c r="G15" s="469">
        <f t="shared" si="4"/>
        <v>1040</v>
      </c>
      <c r="H15" s="469">
        <f t="shared" si="4"/>
        <v>1036</v>
      </c>
      <c r="I15" s="469">
        <f t="shared" si="4"/>
        <v>742</v>
      </c>
      <c r="J15" s="469">
        <f>SUM(C15:I15)</f>
        <v>8395</v>
      </c>
    </row>
    <row r="16" spans="1:16" ht="15" customHeight="1">
      <c r="A16" s="644">
        <v>6</v>
      </c>
      <c r="B16" s="46" t="s">
        <v>601</v>
      </c>
      <c r="C16" s="470">
        <v>1505</v>
      </c>
      <c r="D16" s="455">
        <v>837</v>
      </c>
      <c r="E16" s="455">
        <v>2113</v>
      </c>
      <c r="F16" s="455">
        <v>1214</v>
      </c>
      <c r="G16" s="455">
        <v>921</v>
      </c>
      <c r="H16" s="455">
        <v>1047</v>
      </c>
      <c r="I16" s="455">
        <v>759</v>
      </c>
      <c r="J16" s="469">
        <f t="shared" ref="J16:J17" si="5">SUM(C16:I16)</f>
        <v>8396</v>
      </c>
    </row>
    <row r="17" spans="1:26" ht="15" customHeight="1">
      <c r="A17" s="644"/>
      <c r="B17" s="46" t="s">
        <v>602</v>
      </c>
      <c r="C17" s="470">
        <v>21</v>
      </c>
      <c r="D17" s="455">
        <v>19</v>
      </c>
      <c r="E17" s="455">
        <v>36</v>
      </c>
      <c r="F17" s="455">
        <v>34</v>
      </c>
      <c r="G17" s="455">
        <v>46</v>
      </c>
      <c r="H17" s="455">
        <v>22</v>
      </c>
      <c r="I17" s="455">
        <v>31</v>
      </c>
      <c r="J17" s="469">
        <f t="shared" si="5"/>
        <v>209</v>
      </c>
    </row>
    <row r="18" spans="1:26" ht="15" customHeight="1" thickBot="1">
      <c r="A18" s="645"/>
      <c r="B18" s="473" t="s">
        <v>457</v>
      </c>
      <c r="C18" s="474">
        <f t="shared" ref="C18:I18" si="6">SUM(C16:C17)</f>
        <v>1526</v>
      </c>
      <c r="D18" s="475">
        <f t="shared" si="6"/>
        <v>856</v>
      </c>
      <c r="E18" s="475">
        <f t="shared" si="6"/>
        <v>2149</v>
      </c>
      <c r="F18" s="475">
        <f t="shared" si="6"/>
        <v>1248</v>
      </c>
      <c r="G18" s="475">
        <f t="shared" si="6"/>
        <v>967</v>
      </c>
      <c r="H18" s="475">
        <f t="shared" si="6"/>
        <v>1069</v>
      </c>
      <c r="I18" s="475">
        <f t="shared" si="6"/>
        <v>790</v>
      </c>
      <c r="J18" s="475">
        <f>SUM(C18:I18)</f>
        <v>8605</v>
      </c>
    </row>
    <row r="19" spans="1:26">
      <c r="J19" s="17" t="s">
        <v>592</v>
      </c>
      <c r="Z19" s="17"/>
    </row>
  </sheetData>
  <mergeCells count="6">
    <mergeCell ref="A16:A18"/>
    <mergeCell ref="A1:J1"/>
    <mergeCell ref="A4:A6"/>
    <mergeCell ref="A7:A9"/>
    <mergeCell ref="A10:A12"/>
    <mergeCell ref="A13:A15"/>
  </mergeCells>
  <phoneticPr fontId="4"/>
  <pageMargins left="0.74803149606299213" right="0.27559055118110237" top="0.98425196850393704" bottom="0.98425196850393704" header="0.51181102362204722" footer="0.51181102362204722"/>
  <pageSetup paperSize="9" orientation="landscape" r:id="rId1"/>
  <headerFooter alignWithMargins="0">
    <oddHeader>&amp;R&amp;A&amp;F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1F4D-9913-44FA-A6A6-00D12F4EEE0A}">
  <sheetPr>
    <tabColor rgb="FFFFFF00"/>
  </sheetPr>
  <dimension ref="A1:Q15"/>
  <sheetViews>
    <sheetView showGridLines="0" zoomScaleNormal="100" zoomScaleSheetLayoutView="100" workbookViewId="0">
      <selection activeCell="B17" sqref="B17"/>
    </sheetView>
  </sheetViews>
  <sheetFormatPr defaultColWidth="9" defaultRowHeight="13"/>
  <cols>
    <col min="1" max="1" width="11.36328125" style="19" customWidth="1"/>
    <col min="2" max="2" width="5" style="19" bestFit="1" customWidth="1"/>
    <col min="3" max="5" width="14.81640625" style="19" customWidth="1"/>
    <col min="6" max="8" width="14.08984375" style="19" bestFit="1" customWidth="1"/>
    <col min="9" max="9" width="14.08984375" style="19" customWidth="1"/>
    <col min="10" max="10" width="10" style="19" customWidth="1"/>
    <col min="11" max="11" width="5.6328125" style="19" customWidth="1"/>
    <col min="12" max="12" width="14.08984375" style="19" bestFit="1" customWidth="1"/>
    <col min="13" max="14" width="13.08984375" style="19" bestFit="1" customWidth="1"/>
    <col min="15" max="17" width="12.1796875" style="19" bestFit="1" customWidth="1"/>
    <col min="18" max="18" width="10.81640625" style="19" customWidth="1"/>
    <col min="19" max="16384" width="9" style="19"/>
  </cols>
  <sheetData>
    <row r="1" spans="1:17" ht="16.5">
      <c r="A1" s="510" t="s">
        <v>603</v>
      </c>
      <c r="B1" s="510"/>
      <c r="C1" s="510"/>
      <c r="D1" s="510"/>
      <c r="E1" s="510"/>
      <c r="F1" s="510"/>
      <c r="G1" s="510"/>
      <c r="H1" s="510"/>
      <c r="I1" s="510"/>
    </row>
    <row r="2" spans="1:17" ht="13.5" thickBot="1">
      <c r="A2" s="347"/>
      <c r="B2" s="347"/>
      <c r="C2" s="347"/>
      <c r="D2" s="347"/>
      <c r="E2" s="347"/>
      <c r="F2" s="347"/>
      <c r="G2" s="347"/>
      <c r="H2" s="347"/>
      <c r="I2" s="3" t="s">
        <v>604</v>
      </c>
    </row>
    <row r="3" spans="1:17" ht="30" customHeight="1">
      <c r="A3" s="583" t="s">
        <v>59</v>
      </c>
      <c r="B3" s="512"/>
      <c r="C3" s="35" t="s">
        <v>52</v>
      </c>
      <c r="D3" s="44" t="s">
        <v>605</v>
      </c>
      <c r="E3" s="44" t="s">
        <v>606</v>
      </c>
      <c r="F3" s="476" t="s">
        <v>607</v>
      </c>
      <c r="G3" s="477" t="s">
        <v>608</v>
      </c>
      <c r="H3" s="478" t="s">
        <v>609</v>
      </c>
      <c r="I3" s="479" t="s">
        <v>610</v>
      </c>
    </row>
    <row r="4" spans="1:17" ht="14.25" customHeight="1">
      <c r="A4" s="618" t="s">
        <v>60</v>
      </c>
      <c r="B4" s="480" t="s">
        <v>321</v>
      </c>
      <c r="C4" s="27">
        <f>SUM(D4:H4)</f>
        <v>254188</v>
      </c>
      <c r="D4" s="417">
        <v>207613</v>
      </c>
      <c r="E4" s="417">
        <v>11630</v>
      </c>
      <c r="F4" s="417">
        <v>7445</v>
      </c>
      <c r="G4" s="417">
        <v>25949</v>
      </c>
      <c r="H4" s="417">
        <v>1551</v>
      </c>
      <c r="I4" s="28">
        <v>218205</v>
      </c>
      <c r="J4" s="292"/>
    </row>
    <row r="5" spans="1:17" ht="20.399999999999999" customHeight="1">
      <c r="A5" s="503"/>
      <c r="B5" s="61" t="s">
        <v>61</v>
      </c>
      <c r="C5" s="30">
        <f>SUM(D5:I5)</f>
        <v>11885183240</v>
      </c>
      <c r="D5" s="28">
        <v>7929718340</v>
      </c>
      <c r="E5" s="28">
        <v>3236496268</v>
      </c>
      <c r="F5" s="28">
        <v>251714950</v>
      </c>
      <c r="G5" s="28">
        <v>391226085</v>
      </c>
      <c r="H5" s="28">
        <v>62813810</v>
      </c>
      <c r="I5" s="28">
        <v>13213787</v>
      </c>
      <c r="J5" s="292"/>
    </row>
    <row r="6" spans="1:17" ht="14.25" customHeight="1">
      <c r="A6" s="618">
        <v>2</v>
      </c>
      <c r="B6" s="480" t="s">
        <v>321</v>
      </c>
      <c r="C6" s="27">
        <f>SUM(D6:H6)</f>
        <v>255698</v>
      </c>
      <c r="D6" s="417">
        <v>206427</v>
      </c>
      <c r="E6" s="417">
        <v>12848</v>
      </c>
      <c r="F6" s="417">
        <v>7531</v>
      </c>
      <c r="G6" s="417">
        <v>27357</v>
      </c>
      <c r="H6" s="417">
        <v>1535</v>
      </c>
      <c r="I6" s="28">
        <v>218067</v>
      </c>
      <c r="J6" s="292"/>
    </row>
    <row r="7" spans="1:17" ht="18" customHeight="1">
      <c r="A7" s="503"/>
      <c r="B7" s="61" t="s">
        <v>61</v>
      </c>
      <c r="C7" s="30">
        <f>SUM(D7:I7)</f>
        <v>12204189531</v>
      </c>
      <c r="D7" s="28">
        <v>7823395345</v>
      </c>
      <c r="E7" s="28">
        <v>3609303656</v>
      </c>
      <c r="F7" s="28">
        <v>278246097</v>
      </c>
      <c r="G7" s="28">
        <v>418562201</v>
      </c>
      <c r="H7" s="28">
        <v>61356169</v>
      </c>
      <c r="I7" s="28">
        <v>13326063</v>
      </c>
      <c r="J7" s="292"/>
    </row>
    <row r="8" spans="1:17" ht="14.25" customHeight="1">
      <c r="A8" s="618">
        <v>3</v>
      </c>
      <c r="B8" s="480" t="s">
        <v>321</v>
      </c>
      <c r="C8" s="27">
        <f>SUM(D8:H8)</f>
        <v>267322</v>
      </c>
      <c r="D8" s="455">
        <v>219161</v>
      </c>
      <c r="E8" s="417">
        <v>12795</v>
      </c>
      <c r="F8" s="417">
        <v>6804</v>
      </c>
      <c r="G8" s="417">
        <v>27066</v>
      </c>
      <c r="H8" s="417">
        <v>1496</v>
      </c>
      <c r="I8" s="28">
        <v>230777</v>
      </c>
      <c r="J8" s="292"/>
    </row>
    <row r="9" spans="1:17" ht="19.25" customHeight="1">
      <c r="A9" s="503"/>
      <c r="B9" s="481" t="s">
        <v>61</v>
      </c>
      <c r="C9" s="30">
        <f>SUM(D9:I9)</f>
        <v>12600775853</v>
      </c>
      <c r="D9" s="29">
        <v>8296176634</v>
      </c>
      <c r="E9" s="28">
        <v>3601803513</v>
      </c>
      <c r="F9" s="28">
        <v>227708396</v>
      </c>
      <c r="G9" s="28">
        <v>405741544</v>
      </c>
      <c r="H9" s="28">
        <v>55242993</v>
      </c>
      <c r="I9" s="28">
        <v>14102773</v>
      </c>
      <c r="J9" s="292"/>
    </row>
    <row r="10" spans="1:17" ht="14.25" customHeight="1">
      <c r="A10" s="649">
        <v>4</v>
      </c>
      <c r="B10" s="482" t="s">
        <v>321</v>
      </c>
      <c r="C10" s="27">
        <f>SUM(D10:H10)</f>
        <v>273762</v>
      </c>
      <c r="D10" s="417">
        <f>199286+723+26483</f>
        <v>226492</v>
      </c>
      <c r="E10" s="417">
        <v>12367</v>
      </c>
      <c r="F10" s="417">
        <v>6242</v>
      </c>
      <c r="G10" s="417">
        <v>27035</v>
      </c>
      <c r="H10" s="417">
        <v>1626</v>
      </c>
      <c r="I10" s="28">
        <v>237571</v>
      </c>
      <c r="J10" s="292"/>
    </row>
    <row r="11" spans="1:17" ht="17" customHeight="1">
      <c r="A11" s="651"/>
      <c r="B11" s="482" t="s">
        <v>61</v>
      </c>
      <c r="C11" s="30">
        <f>SUM(D11:I11)</f>
        <v>12623067315</v>
      </c>
      <c r="D11" s="28">
        <f>8097467584+34954240+336022365</f>
        <v>8468444189</v>
      </c>
      <c r="E11" s="28">
        <v>3508291444</v>
      </c>
      <c r="F11" s="28">
        <v>185504811</v>
      </c>
      <c r="G11" s="28">
        <v>387324001</v>
      </c>
      <c r="H11" s="28">
        <v>58984916</v>
      </c>
      <c r="I11" s="28">
        <v>14517954</v>
      </c>
      <c r="J11" s="292"/>
    </row>
    <row r="12" spans="1:17" ht="14.25" customHeight="1">
      <c r="A12" s="649">
        <v>5</v>
      </c>
      <c r="B12" s="482" t="s">
        <v>321</v>
      </c>
      <c r="C12" s="27">
        <f>SUM(D12:H12)</f>
        <v>285144</v>
      </c>
      <c r="D12" s="417">
        <v>237620</v>
      </c>
      <c r="E12" s="417">
        <v>12352</v>
      </c>
      <c r="F12" s="417">
        <v>6019</v>
      </c>
      <c r="G12" s="417">
        <v>27610</v>
      </c>
      <c r="H12" s="417">
        <v>1543</v>
      </c>
      <c r="I12" s="28">
        <v>248797</v>
      </c>
      <c r="J12" s="292"/>
    </row>
    <row r="13" spans="1:17" ht="18.649999999999999" customHeight="1" thickBot="1">
      <c r="A13" s="650"/>
      <c r="B13" s="483" t="s">
        <v>61</v>
      </c>
      <c r="C13" s="31">
        <f>SUM(D13:I13)</f>
        <v>13133999206</v>
      </c>
      <c r="D13" s="71">
        <v>8889646430</v>
      </c>
      <c r="E13" s="71">
        <v>3588545786</v>
      </c>
      <c r="F13" s="71">
        <v>179037007</v>
      </c>
      <c r="G13" s="71">
        <v>401140378</v>
      </c>
      <c r="H13" s="71">
        <v>60425634</v>
      </c>
      <c r="I13" s="71">
        <v>15203971</v>
      </c>
    </row>
    <row r="14" spans="1:17">
      <c r="A14" s="16" t="s">
        <v>611</v>
      </c>
      <c r="B14" s="353"/>
      <c r="C14" s="353"/>
      <c r="D14" s="353"/>
      <c r="E14" s="353"/>
      <c r="F14" s="353"/>
      <c r="G14" s="353"/>
      <c r="H14" s="353"/>
      <c r="I14" s="353"/>
    </row>
    <row r="15" spans="1:17">
      <c r="I15" s="17" t="s">
        <v>579</v>
      </c>
      <c r="J15" s="353"/>
      <c r="K15" s="353"/>
      <c r="L15" s="353"/>
      <c r="M15" s="353"/>
      <c r="N15" s="353"/>
      <c r="O15" s="353"/>
      <c r="P15" s="353"/>
      <c r="Q15" s="353"/>
    </row>
  </sheetData>
  <mergeCells count="7">
    <mergeCell ref="A12:A13"/>
    <mergeCell ref="A1:I1"/>
    <mergeCell ref="A3:B3"/>
    <mergeCell ref="A4:A5"/>
    <mergeCell ref="A6:A7"/>
    <mergeCell ref="A8:A9"/>
    <mergeCell ref="A10:A11"/>
  </mergeCells>
  <phoneticPr fontId="4"/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5452-522E-40C2-BEEF-7C49187FEA0E}">
  <sheetPr>
    <tabColor rgb="FFFFFF00"/>
    <pageSetUpPr fitToPage="1"/>
  </sheetPr>
  <dimension ref="A1:K20"/>
  <sheetViews>
    <sheetView showGridLines="0" zoomScaleNormal="100" workbookViewId="0">
      <selection activeCell="B17" sqref="B17"/>
    </sheetView>
  </sheetViews>
  <sheetFormatPr defaultColWidth="9" defaultRowHeight="13"/>
  <cols>
    <col min="1" max="1" width="6.81640625" style="350" customWidth="1"/>
    <col min="2" max="2" width="17.90625" style="350" bestFit="1" customWidth="1"/>
    <col min="3" max="9" width="12.81640625" style="350" customWidth="1"/>
    <col min="10" max="16384" width="9" style="350"/>
  </cols>
  <sheetData>
    <row r="1" spans="1:9" s="353" customFormat="1" ht="16.5">
      <c r="A1" s="510" t="s">
        <v>612</v>
      </c>
      <c r="B1" s="510"/>
      <c r="C1" s="510"/>
      <c r="D1" s="510"/>
      <c r="E1" s="510"/>
      <c r="F1" s="510"/>
      <c r="G1" s="510"/>
      <c r="H1" s="510"/>
      <c r="I1" s="510"/>
    </row>
    <row r="2" spans="1:9" s="353" customFormat="1" ht="13.5" customHeight="1" thickBot="1">
      <c r="A2" s="484"/>
      <c r="B2" s="350"/>
      <c r="C2" s="485"/>
      <c r="D2" s="350"/>
      <c r="E2" s="350"/>
      <c r="F2" s="17"/>
      <c r="G2" s="17"/>
      <c r="H2" s="17"/>
      <c r="I2" s="485" t="s">
        <v>604</v>
      </c>
    </row>
    <row r="3" spans="1:9" s="353" customFormat="1" ht="55.5" customHeight="1">
      <c r="A3" s="5" t="s">
        <v>581</v>
      </c>
      <c r="B3" s="7" t="s">
        <v>59</v>
      </c>
      <c r="C3" s="486" t="s">
        <v>444</v>
      </c>
      <c r="D3" s="75" t="s">
        <v>613</v>
      </c>
      <c r="E3" s="76" t="s">
        <v>614</v>
      </c>
      <c r="F3" s="76" t="s">
        <v>615</v>
      </c>
      <c r="G3" s="447" t="s">
        <v>616</v>
      </c>
      <c r="H3" s="447" t="s">
        <v>617</v>
      </c>
      <c r="I3" s="487" t="s">
        <v>618</v>
      </c>
    </row>
    <row r="4" spans="1:9" ht="15" customHeight="1">
      <c r="A4" s="618" t="s">
        <v>10</v>
      </c>
      <c r="B4" s="396" t="s">
        <v>590</v>
      </c>
      <c r="C4" s="488">
        <v>23331</v>
      </c>
      <c r="D4" s="417">
        <v>5994</v>
      </c>
      <c r="E4" s="417">
        <v>8361</v>
      </c>
      <c r="F4" s="417">
        <v>8757</v>
      </c>
      <c r="G4" s="410">
        <v>196</v>
      </c>
      <c r="H4" s="410">
        <v>23</v>
      </c>
      <c r="I4" s="417">
        <v>14405</v>
      </c>
    </row>
    <row r="5" spans="1:9" ht="15" customHeight="1">
      <c r="A5" s="494"/>
      <c r="B5" s="361" t="s">
        <v>619</v>
      </c>
      <c r="C5" s="488">
        <v>314365451</v>
      </c>
      <c r="D5" s="417">
        <v>78999860</v>
      </c>
      <c r="E5" s="417">
        <v>190856380</v>
      </c>
      <c r="F5" s="417">
        <v>42524363</v>
      </c>
      <c r="G5" s="410">
        <v>570968</v>
      </c>
      <c r="H5" s="410">
        <v>541479</v>
      </c>
      <c r="I5" s="417">
        <v>872401</v>
      </c>
    </row>
    <row r="6" spans="1:9" ht="15" customHeight="1">
      <c r="A6" s="503"/>
      <c r="B6" s="356" t="s">
        <v>620</v>
      </c>
      <c r="C6" s="488">
        <v>13474</v>
      </c>
      <c r="D6" s="417">
        <v>13180</v>
      </c>
      <c r="E6" s="417">
        <v>22827</v>
      </c>
      <c r="F6" s="417">
        <v>4856</v>
      </c>
      <c r="G6" s="410">
        <v>2913</v>
      </c>
      <c r="H6" s="410">
        <v>23543</v>
      </c>
      <c r="I6" s="417">
        <v>61</v>
      </c>
    </row>
    <row r="7" spans="1:9" ht="15" customHeight="1">
      <c r="A7" s="653" t="s">
        <v>621</v>
      </c>
      <c r="B7" s="396" t="s">
        <v>590</v>
      </c>
      <c r="C7" s="488">
        <v>22412</v>
      </c>
      <c r="D7" s="417">
        <v>6068</v>
      </c>
      <c r="E7" s="417">
        <v>7882</v>
      </c>
      <c r="F7" s="417">
        <v>8268</v>
      </c>
      <c r="G7" s="410">
        <v>165</v>
      </c>
      <c r="H7" s="410">
        <v>29</v>
      </c>
      <c r="I7" s="417">
        <v>13996</v>
      </c>
    </row>
    <row r="8" spans="1:9" ht="15" customHeight="1">
      <c r="A8" s="654"/>
      <c r="B8" s="361" t="s">
        <v>619</v>
      </c>
      <c r="C8" s="488">
        <v>302014900</v>
      </c>
      <c r="D8" s="417">
        <v>81190036</v>
      </c>
      <c r="E8" s="417">
        <v>178854271</v>
      </c>
      <c r="F8" s="417">
        <v>40246863</v>
      </c>
      <c r="G8" s="410">
        <v>467549</v>
      </c>
      <c r="H8" s="410">
        <v>400893</v>
      </c>
      <c r="I8" s="417">
        <v>855288</v>
      </c>
    </row>
    <row r="9" spans="1:9" ht="15" customHeight="1">
      <c r="A9" s="655"/>
      <c r="B9" s="356" t="s">
        <v>620</v>
      </c>
      <c r="C9" s="488">
        <v>13476</v>
      </c>
      <c r="D9" s="417">
        <v>13380</v>
      </c>
      <c r="E9" s="417">
        <v>22691</v>
      </c>
      <c r="F9" s="417">
        <v>4868</v>
      </c>
      <c r="G9" s="410">
        <v>2834</v>
      </c>
      <c r="H9" s="410">
        <v>13824</v>
      </c>
      <c r="I9" s="417">
        <v>61</v>
      </c>
    </row>
    <row r="10" spans="1:9" ht="15" customHeight="1">
      <c r="A10" s="653" t="s">
        <v>622</v>
      </c>
      <c r="B10" s="396" t="s">
        <v>590</v>
      </c>
      <c r="C10" s="488">
        <f>SUM(D10:H10)</f>
        <v>22878</v>
      </c>
      <c r="D10" s="417">
        <f>2050+3937</f>
        <v>5987</v>
      </c>
      <c r="E10" s="417">
        <f>1724+6664</f>
        <v>8388</v>
      </c>
      <c r="F10" s="417">
        <v>8291</v>
      </c>
      <c r="G10" s="410">
        <v>185</v>
      </c>
      <c r="H10" s="410">
        <v>27</v>
      </c>
      <c r="I10" s="417">
        <v>14431</v>
      </c>
    </row>
    <row r="11" spans="1:9" ht="15" customHeight="1">
      <c r="A11" s="654"/>
      <c r="B11" s="361" t="s">
        <v>619</v>
      </c>
      <c r="C11" s="488">
        <f>SUM(D11:I11)</f>
        <v>314508117</v>
      </c>
      <c r="D11" s="417">
        <f>38251786+41905263</f>
        <v>80157049</v>
      </c>
      <c r="E11" s="417">
        <f>47070586+144190852</f>
        <v>191261438</v>
      </c>
      <c r="F11" s="417">
        <v>41191186</v>
      </c>
      <c r="G11" s="410">
        <v>528553</v>
      </c>
      <c r="H11" s="410">
        <v>488023</v>
      </c>
      <c r="I11" s="417">
        <v>881868</v>
      </c>
    </row>
    <row r="12" spans="1:9" ht="15" customHeight="1">
      <c r="A12" s="655"/>
      <c r="B12" s="356" t="s">
        <v>620</v>
      </c>
      <c r="C12" s="488">
        <v>13747</v>
      </c>
      <c r="D12" s="417">
        <v>13389</v>
      </c>
      <c r="E12" s="417">
        <v>22802</v>
      </c>
      <c r="F12" s="417">
        <v>4968</v>
      </c>
      <c r="G12" s="410">
        <v>2857</v>
      </c>
      <c r="H12" s="410">
        <v>18075</v>
      </c>
      <c r="I12" s="417">
        <v>61</v>
      </c>
    </row>
    <row r="13" spans="1:9" ht="15" customHeight="1">
      <c r="A13" s="618" t="s">
        <v>623</v>
      </c>
      <c r="B13" s="396" t="s">
        <v>590</v>
      </c>
      <c r="C13" s="488">
        <f>SUM(D13:H13)</f>
        <v>23401</v>
      </c>
      <c r="D13" s="417">
        <v>5945</v>
      </c>
      <c r="E13" s="417">
        <v>8701</v>
      </c>
      <c r="F13" s="417">
        <v>8530</v>
      </c>
      <c r="G13" s="410">
        <v>159</v>
      </c>
      <c r="H13" s="410">
        <v>66</v>
      </c>
      <c r="I13" s="417">
        <v>14690</v>
      </c>
    </row>
    <row r="14" spans="1:9" ht="15" customHeight="1">
      <c r="A14" s="494"/>
      <c r="B14" s="361" t="s">
        <v>619</v>
      </c>
      <c r="C14" s="488">
        <f>SUM(D14:I14)</f>
        <v>318786070</v>
      </c>
      <c r="D14" s="417">
        <v>78237997</v>
      </c>
      <c r="E14" s="417">
        <v>195217365</v>
      </c>
      <c r="F14" s="417">
        <v>42579592</v>
      </c>
      <c r="G14" s="410">
        <v>373361</v>
      </c>
      <c r="H14" s="410">
        <v>1480064</v>
      </c>
      <c r="I14" s="417">
        <v>897691</v>
      </c>
    </row>
    <row r="15" spans="1:9" ht="15" customHeight="1">
      <c r="A15" s="503"/>
      <c r="B15" s="361" t="s">
        <v>620</v>
      </c>
      <c r="C15" s="488">
        <v>13623</v>
      </c>
      <c r="D15" s="417">
        <v>13160</v>
      </c>
      <c r="E15" s="417">
        <v>22436</v>
      </c>
      <c r="F15" s="417">
        <v>4992</v>
      </c>
      <c r="G15" s="410">
        <v>2348</v>
      </c>
      <c r="H15" s="410">
        <v>22425</v>
      </c>
      <c r="I15" s="417">
        <v>61</v>
      </c>
    </row>
    <row r="16" spans="1:9" ht="15" customHeight="1">
      <c r="A16" s="652" t="s">
        <v>624</v>
      </c>
      <c r="B16" s="396" t="s">
        <v>590</v>
      </c>
      <c r="C16" s="489">
        <f>SUM(D16:H16)</f>
        <v>23244</v>
      </c>
      <c r="D16" s="417">
        <v>5623</v>
      </c>
      <c r="E16" s="417">
        <v>8954</v>
      </c>
      <c r="F16" s="417">
        <v>8492</v>
      </c>
      <c r="G16" s="410">
        <v>146</v>
      </c>
      <c r="H16" s="410">
        <v>29</v>
      </c>
      <c r="I16" s="417">
        <v>14576</v>
      </c>
    </row>
    <row r="17" spans="1:11" ht="15" customHeight="1">
      <c r="A17" s="494"/>
      <c r="B17" s="361" t="s">
        <v>619</v>
      </c>
      <c r="C17" s="489">
        <f>SUM(D17:I17)</f>
        <v>315509124</v>
      </c>
      <c r="D17" s="417">
        <v>73780678</v>
      </c>
      <c r="E17" s="417">
        <v>197992560</v>
      </c>
      <c r="F17" s="417">
        <v>42131268</v>
      </c>
      <c r="G17" s="410">
        <v>266954</v>
      </c>
      <c r="H17" s="410">
        <v>446939</v>
      </c>
      <c r="I17" s="417">
        <v>890725</v>
      </c>
    </row>
    <row r="18" spans="1:11" ht="15" customHeight="1" thickBot="1">
      <c r="A18" s="503"/>
      <c r="B18" s="366" t="s">
        <v>620</v>
      </c>
      <c r="C18" s="490">
        <v>13574</v>
      </c>
      <c r="D18" s="419">
        <v>13121</v>
      </c>
      <c r="E18" s="419">
        <v>22112</v>
      </c>
      <c r="F18" s="419">
        <v>4961</v>
      </c>
      <c r="G18" s="491">
        <v>1828</v>
      </c>
      <c r="H18" s="491">
        <v>15412</v>
      </c>
      <c r="I18" s="419">
        <v>61</v>
      </c>
    </row>
    <row r="19" spans="1:11">
      <c r="A19" s="16" t="s">
        <v>611</v>
      </c>
      <c r="B19" s="74"/>
      <c r="C19" s="74"/>
      <c r="D19" s="74"/>
      <c r="E19" s="74"/>
      <c r="F19" s="74"/>
      <c r="G19" s="74"/>
      <c r="H19" s="74"/>
      <c r="I19" s="74"/>
      <c r="J19" s="292"/>
      <c r="K19" s="17"/>
    </row>
    <row r="20" spans="1:11">
      <c r="A20" s="19"/>
      <c r="B20" s="19"/>
      <c r="C20" s="17"/>
      <c r="D20" s="19"/>
      <c r="E20" s="19"/>
      <c r="F20" s="19"/>
      <c r="G20" s="19"/>
      <c r="H20" s="19"/>
      <c r="I20" s="17" t="s">
        <v>579</v>
      </c>
      <c r="J20" s="19"/>
      <c r="K20" s="17"/>
    </row>
  </sheetData>
  <mergeCells count="6">
    <mergeCell ref="A16:A18"/>
    <mergeCell ref="A1:I1"/>
    <mergeCell ref="A4:A6"/>
    <mergeCell ref="A7:A9"/>
    <mergeCell ref="A10:A12"/>
    <mergeCell ref="A13:A15"/>
  </mergeCells>
  <phoneticPr fontId="4"/>
  <pageMargins left="0.7" right="0.7" top="0.75" bottom="0.75" header="0.3" footer="0.3"/>
  <pageSetup paperSize="9" scale="89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7F05-544A-4EB6-B2B9-C69C7453B826}">
  <sheetPr>
    <tabColor theme="7" tint="0.59999389629810485"/>
  </sheetPr>
  <dimension ref="A1:I10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7.90625" style="19" customWidth="1"/>
    <col min="2" max="9" width="8.81640625" style="19" customWidth="1"/>
    <col min="10" max="16384" width="9" style="19"/>
  </cols>
  <sheetData>
    <row r="1" spans="1:9" ht="16.5">
      <c r="A1" s="510" t="s">
        <v>46</v>
      </c>
      <c r="B1" s="510"/>
      <c r="C1" s="510"/>
      <c r="D1" s="510"/>
      <c r="E1" s="510"/>
      <c r="F1" s="510"/>
      <c r="G1" s="510"/>
      <c r="H1" s="510"/>
      <c r="I1" s="510"/>
    </row>
    <row r="2" spans="1:9" ht="13.5" customHeight="1" thickBot="1">
      <c r="A2" s="42" t="s">
        <v>47</v>
      </c>
      <c r="B2" s="42"/>
      <c r="C2" s="42"/>
      <c r="D2" s="42"/>
      <c r="E2" s="42"/>
      <c r="F2" s="42"/>
      <c r="G2" s="42"/>
      <c r="H2" s="42"/>
      <c r="I2" s="43" t="s">
        <v>48</v>
      </c>
    </row>
    <row r="3" spans="1:9" ht="15" customHeight="1">
      <c r="A3" s="493" t="s">
        <v>49</v>
      </c>
      <c r="B3" s="511" t="s">
        <v>50</v>
      </c>
      <c r="C3" s="511"/>
      <c r="D3" s="511"/>
      <c r="E3" s="511"/>
      <c r="F3" s="512" t="s">
        <v>51</v>
      </c>
      <c r="G3" s="511"/>
      <c r="H3" s="511"/>
      <c r="I3" s="513"/>
    </row>
    <row r="4" spans="1:9" ht="15" customHeight="1">
      <c r="A4" s="495"/>
      <c r="B4" s="45" t="s">
        <v>52</v>
      </c>
      <c r="C4" s="46" t="s">
        <v>53</v>
      </c>
      <c r="D4" s="46" t="s">
        <v>54</v>
      </c>
      <c r="E4" s="46" t="s">
        <v>55</v>
      </c>
      <c r="F4" s="47" t="s">
        <v>52</v>
      </c>
      <c r="G4" s="46" t="s">
        <v>53</v>
      </c>
      <c r="H4" s="46" t="s">
        <v>54</v>
      </c>
      <c r="I4" s="48" t="s">
        <v>55</v>
      </c>
    </row>
    <row r="5" spans="1:9" ht="15" customHeight="1">
      <c r="A5" s="9" t="s">
        <v>10</v>
      </c>
      <c r="B5" s="30">
        <f t="shared" ref="B5:B9" si="0">SUM(C5:E5)</f>
        <v>3118</v>
      </c>
      <c r="C5" s="28">
        <v>137</v>
      </c>
      <c r="D5" s="28">
        <v>1154</v>
      </c>
      <c r="E5" s="49">
        <v>1827</v>
      </c>
      <c r="F5" s="50">
        <f>SUM(G5:I5)</f>
        <v>100</v>
      </c>
      <c r="G5" s="50">
        <v>4.4000000000000004</v>
      </c>
      <c r="H5" s="50">
        <v>37</v>
      </c>
      <c r="I5" s="50">
        <v>58.6</v>
      </c>
    </row>
    <row r="6" spans="1:9" ht="15" customHeight="1">
      <c r="A6" s="9">
        <v>2</v>
      </c>
      <c r="B6" s="30">
        <f t="shared" si="0"/>
        <v>3033</v>
      </c>
      <c r="C6" s="28">
        <v>100</v>
      </c>
      <c r="D6" s="28">
        <v>1122</v>
      </c>
      <c r="E6" s="49">
        <v>1811</v>
      </c>
      <c r="F6" s="50">
        <f>SUM(G6:I6)</f>
        <v>100</v>
      </c>
      <c r="G6" s="50">
        <v>3.3</v>
      </c>
      <c r="H6" s="50">
        <v>37</v>
      </c>
      <c r="I6" s="50">
        <v>59.7</v>
      </c>
    </row>
    <row r="7" spans="1:9" ht="15" customHeight="1">
      <c r="A7" s="9">
        <v>3</v>
      </c>
      <c r="B7" s="51">
        <f t="shared" si="0"/>
        <v>3002</v>
      </c>
      <c r="C7" s="29">
        <v>90</v>
      </c>
      <c r="D7" s="29">
        <v>1114</v>
      </c>
      <c r="E7" s="52">
        <v>1798</v>
      </c>
      <c r="F7" s="50">
        <f>SUM(G7:I7)</f>
        <v>100</v>
      </c>
      <c r="G7" s="53">
        <v>3</v>
      </c>
      <c r="H7" s="53">
        <v>37.1</v>
      </c>
      <c r="I7" s="53">
        <v>59.9</v>
      </c>
    </row>
    <row r="8" spans="1:9" ht="15" customHeight="1">
      <c r="A8" s="9">
        <v>4</v>
      </c>
      <c r="B8" s="51">
        <f t="shared" si="0"/>
        <v>3056</v>
      </c>
      <c r="C8" s="29">
        <v>96</v>
      </c>
      <c r="D8" s="29">
        <v>1146</v>
      </c>
      <c r="E8" s="52">
        <v>1814</v>
      </c>
      <c r="F8" s="50">
        <f>SUM(G8:I8)</f>
        <v>100</v>
      </c>
      <c r="G8" s="53">
        <v>3.1</v>
      </c>
      <c r="H8" s="53">
        <v>37.5</v>
      </c>
      <c r="I8" s="53">
        <v>59.4</v>
      </c>
    </row>
    <row r="9" spans="1:9" ht="15" customHeight="1" thickBot="1">
      <c r="A9" s="13">
        <v>5</v>
      </c>
      <c r="B9" s="54">
        <f t="shared" si="0"/>
        <v>3067</v>
      </c>
      <c r="C9" s="32">
        <v>91</v>
      </c>
      <c r="D9" s="32">
        <v>1156</v>
      </c>
      <c r="E9" s="55">
        <v>1820</v>
      </c>
      <c r="F9" s="56">
        <f>SUM(G9:I9)</f>
        <v>100</v>
      </c>
      <c r="G9" s="57">
        <v>3</v>
      </c>
      <c r="H9" s="57">
        <v>37.700000000000003</v>
      </c>
      <c r="I9" s="57">
        <v>59.3</v>
      </c>
    </row>
    <row r="10" spans="1:9">
      <c r="I10" s="17" t="s">
        <v>56</v>
      </c>
    </row>
  </sheetData>
  <mergeCells count="4">
    <mergeCell ref="A1:I1"/>
    <mergeCell ref="A3:A4"/>
    <mergeCell ref="B3:E3"/>
    <mergeCell ref="F3:I3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D77E-AFAC-4145-AD09-B9B086389D64}">
  <sheetPr>
    <tabColor theme="7" tint="0.59999389629810485"/>
  </sheetPr>
  <dimension ref="A1:M12"/>
  <sheetViews>
    <sheetView showGridLines="0" zoomScaleNormal="100" zoomScaleSheetLayoutView="100" workbookViewId="0">
      <selection activeCell="K10" sqref="K10"/>
    </sheetView>
  </sheetViews>
  <sheetFormatPr defaultColWidth="9" defaultRowHeight="13"/>
  <cols>
    <col min="1" max="1" width="11.81640625" style="19" customWidth="1"/>
    <col min="2" max="2" width="14.81640625" style="19" customWidth="1"/>
    <col min="3" max="3" width="6.81640625" style="19" customWidth="1"/>
    <col min="4" max="4" width="14.81640625" style="19" customWidth="1"/>
    <col min="5" max="5" width="6.81640625" style="19" customWidth="1"/>
    <col min="6" max="6" width="14.81640625" style="19" customWidth="1"/>
    <col min="7" max="7" width="6.81640625" style="19" customWidth="1"/>
    <col min="8" max="8" width="14.81640625" style="19" customWidth="1"/>
    <col min="9" max="9" width="6.81640625" style="19" customWidth="1"/>
    <col min="10" max="10" width="14.81640625" style="19" customWidth="1"/>
    <col min="11" max="11" width="6.81640625" style="19" customWidth="1"/>
    <col min="12" max="12" width="9" style="19"/>
    <col min="13" max="13" width="11" style="19" bestFit="1" customWidth="1"/>
    <col min="14" max="16384" width="9" style="19"/>
  </cols>
  <sheetData>
    <row r="1" spans="1:13" ht="16.5">
      <c r="A1" s="510" t="s">
        <v>57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</row>
    <row r="2" spans="1:13" ht="13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 t="s">
        <v>58</v>
      </c>
    </row>
    <row r="3" spans="1:13" ht="15" customHeight="1">
      <c r="A3" s="512" t="s">
        <v>59</v>
      </c>
      <c r="B3" s="513" t="s">
        <v>60</v>
      </c>
      <c r="C3" s="512"/>
      <c r="D3" s="513">
        <v>2</v>
      </c>
      <c r="E3" s="512"/>
      <c r="F3" s="513">
        <v>3</v>
      </c>
      <c r="G3" s="512"/>
      <c r="H3" s="513">
        <v>4</v>
      </c>
      <c r="I3" s="512"/>
      <c r="J3" s="499">
        <v>5</v>
      </c>
      <c r="K3" s="500"/>
    </row>
    <row r="4" spans="1:13" ht="30" customHeight="1">
      <c r="A4" s="514"/>
      <c r="B4" s="58" t="s">
        <v>61</v>
      </c>
      <c r="C4" s="59" t="s">
        <v>62</v>
      </c>
      <c r="D4" s="58" t="s">
        <v>61</v>
      </c>
      <c r="E4" s="60" t="s">
        <v>62</v>
      </c>
      <c r="F4" s="61" t="s">
        <v>61</v>
      </c>
      <c r="G4" s="60" t="s">
        <v>62</v>
      </c>
      <c r="H4" s="61" t="s">
        <v>61</v>
      </c>
      <c r="I4" s="60" t="s">
        <v>62</v>
      </c>
      <c r="J4" s="61" t="s">
        <v>61</v>
      </c>
      <c r="K4" s="60" t="s">
        <v>62</v>
      </c>
    </row>
    <row r="5" spans="1:13">
      <c r="A5" s="62" t="s">
        <v>63</v>
      </c>
      <c r="B5" s="63">
        <f t="shared" ref="B5:K5" si="0">SUM(B6:B11)</f>
        <v>6171594041</v>
      </c>
      <c r="C5" s="64">
        <f t="shared" si="0"/>
        <v>100</v>
      </c>
      <c r="D5" s="65">
        <f t="shared" si="0"/>
        <v>6081051425</v>
      </c>
      <c r="E5" s="66">
        <f t="shared" si="0"/>
        <v>100</v>
      </c>
      <c r="F5" s="65">
        <f t="shared" si="0"/>
        <v>6107864971</v>
      </c>
      <c r="G5" s="66">
        <f t="shared" si="0"/>
        <v>100</v>
      </c>
      <c r="H5" s="65">
        <f t="shared" si="0"/>
        <v>6244326066</v>
      </c>
      <c r="I5" s="66">
        <f t="shared" si="0"/>
        <v>100</v>
      </c>
      <c r="J5" s="65">
        <f t="shared" si="0"/>
        <v>6266284197</v>
      </c>
      <c r="K5" s="66">
        <f t="shared" si="0"/>
        <v>100</v>
      </c>
    </row>
    <row r="6" spans="1:13">
      <c r="A6" s="22" t="s">
        <v>64</v>
      </c>
      <c r="B6" s="28">
        <v>1759014477</v>
      </c>
      <c r="C6" s="67">
        <v>28.5</v>
      </c>
      <c r="D6" s="29">
        <v>1714359415</v>
      </c>
      <c r="E6" s="68">
        <v>28.2</v>
      </c>
      <c r="F6" s="29">
        <v>1683387228</v>
      </c>
      <c r="G6" s="68">
        <v>27.6</v>
      </c>
      <c r="H6" s="29">
        <v>1700005551</v>
      </c>
      <c r="I6" s="68">
        <v>27.2</v>
      </c>
      <c r="J6" s="29">
        <v>1711117832</v>
      </c>
      <c r="K6" s="68">
        <v>27.3</v>
      </c>
      <c r="M6" s="69"/>
    </row>
    <row r="7" spans="1:13">
      <c r="A7" s="22" t="s">
        <v>65</v>
      </c>
      <c r="B7" s="28">
        <v>1294164672</v>
      </c>
      <c r="C7" s="67">
        <v>21</v>
      </c>
      <c r="D7" s="29">
        <v>1273684633</v>
      </c>
      <c r="E7" s="68">
        <v>20.9</v>
      </c>
      <c r="F7" s="29">
        <v>1290607244</v>
      </c>
      <c r="G7" s="68">
        <v>21.1</v>
      </c>
      <c r="H7" s="29">
        <v>1308222988</v>
      </c>
      <c r="I7" s="68">
        <v>20.9</v>
      </c>
      <c r="J7" s="29">
        <v>1338294088</v>
      </c>
      <c r="K7" s="68">
        <v>21.4</v>
      </c>
      <c r="M7" s="69"/>
    </row>
    <row r="8" spans="1:13">
      <c r="A8" s="22" t="s">
        <v>66</v>
      </c>
      <c r="B8" s="28">
        <v>14008216</v>
      </c>
      <c r="C8" s="67">
        <v>0.2</v>
      </c>
      <c r="D8" s="29">
        <v>10841909</v>
      </c>
      <c r="E8" s="68">
        <v>0.2</v>
      </c>
      <c r="F8" s="29">
        <v>10311668</v>
      </c>
      <c r="G8" s="68">
        <v>0.2</v>
      </c>
      <c r="H8" s="29">
        <v>10828291</v>
      </c>
      <c r="I8" s="68">
        <v>0.2</v>
      </c>
      <c r="J8" s="29">
        <v>9008424</v>
      </c>
      <c r="K8" s="68">
        <v>0.1</v>
      </c>
      <c r="M8" s="69"/>
    </row>
    <row r="9" spans="1:13">
      <c r="A9" s="22" t="s">
        <v>67</v>
      </c>
      <c r="B9" s="28">
        <v>2912561538</v>
      </c>
      <c r="C9" s="67">
        <v>47.2</v>
      </c>
      <c r="D9" s="29">
        <v>2870342174</v>
      </c>
      <c r="E9" s="68">
        <v>47.2</v>
      </c>
      <c r="F9" s="29">
        <v>2905189907</v>
      </c>
      <c r="G9" s="68">
        <v>47.6</v>
      </c>
      <c r="H9" s="29">
        <v>2973730435</v>
      </c>
      <c r="I9" s="68">
        <v>47.6</v>
      </c>
      <c r="J9" s="29">
        <v>2966080394</v>
      </c>
      <c r="K9" s="68">
        <v>47.3</v>
      </c>
      <c r="M9" s="69"/>
    </row>
    <row r="10" spans="1:13">
      <c r="A10" s="22" t="s">
        <v>68</v>
      </c>
      <c r="B10" s="28">
        <v>113123104</v>
      </c>
      <c r="C10" s="67">
        <v>1.8</v>
      </c>
      <c r="D10" s="29">
        <v>133090755</v>
      </c>
      <c r="E10" s="68">
        <v>2.2000000000000002</v>
      </c>
      <c r="F10" s="29">
        <v>144314804</v>
      </c>
      <c r="G10" s="68">
        <v>2.2999999999999998</v>
      </c>
      <c r="H10" s="29">
        <v>153778045</v>
      </c>
      <c r="I10" s="68">
        <v>2.5</v>
      </c>
      <c r="J10" s="29">
        <v>137454184</v>
      </c>
      <c r="K10" s="68">
        <v>2.2000000000000002</v>
      </c>
      <c r="M10" s="69"/>
    </row>
    <row r="11" spans="1:13" ht="13.5" thickBot="1">
      <c r="A11" s="70" t="s">
        <v>69</v>
      </c>
      <c r="B11" s="71">
        <v>78722034</v>
      </c>
      <c r="C11" s="72">
        <v>1.3</v>
      </c>
      <c r="D11" s="32">
        <v>78732539</v>
      </c>
      <c r="E11" s="73">
        <v>1.3</v>
      </c>
      <c r="F11" s="32">
        <v>74054120</v>
      </c>
      <c r="G11" s="73">
        <v>1.2</v>
      </c>
      <c r="H11" s="32">
        <v>97760756</v>
      </c>
      <c r="I11" s="73">
        <v>1.6</v>
      </c>
      <c r="J11" s="32">
        <v>104329275</v>
      </c>
      <c r="K11" s="73">
        <v>1.7</v>
      </c>
      <c r="M11" s="69"/>
    </row>
    <row r="12" spans="1:1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17" t="s">
        <v>56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6982-FF81-4062-9952-513CD05CF365}">
  <sheetPr>
    <tabColor theme="7" tint="0.59999389629810485"/>
    <pageSetUpPr autoPageBreaks="0" fitToPage="1"/>
  </sheetPr>
  <dimension ref="A1:G11"/>
  <sheetViews>
    <sheetView showGridLines="0" zoomScaleNormal="100" zoomScaleSheetLayoutView="100" workbookViewId="0">
      <selection activeCell="K10" sqref="K10"/>
    </sheetView>
  </sheetViews>
  <sheetFormatPr defaultRowHeight="13"/>
  <cols>
    <col min="1" max="1" width="6.90625" customWidth="1"/>
    <col min="2" max="6" width="16.08984375" customWidth="1"/>
  </cols>
  <sheetData>
    <row r="1" spans="1:7" ht="16.5">
      <c r="A1" s="492" t="s">
        <v>70</v>
      </c>
      <c r="B1" s="492"/>
      <c r="C1" s="492"/>
      <c r="D1" s="492"/>
      <c r="E1" s="492"/>
      <c r="F1" s="492"/>
    </row>
    <row r="2" spans="1:7" s="4" customFormat="1" ht="13.5" customHeight="1" thickBot="1">
      <c r="A2" s="2"/>
      <c r="B2" s="3"/>
      <c r="C2" s="3"/>
      <c r="D2" s="3"/>
      <c r="E2" s="3"/>
      <c r="F2" s="3" t="s">
        <v>71</v>
      </c>
    </row>
    <row r="3" spans="1:7" s="8" customFormat="1" ht="25">
      <c r="A3" s="5" t="s">
        <v>3</v>
      </c>
      <c r="B3" s="75" t="s">
        <v>72</v>
      </c>
      <c r="C3" s="76" t="s">
        <v>73</v>
      </c>
      <c r="D3" s="7" t="s">
        <v>74</v>
      </c>
      <c r="E3" s="76" t="s">
        <v>75</v>
      </c>
      <c r="F3" s="76" t="s">
        <v>76</v>
      </c>
    </row>
    <row r="4" spans="1:7" s="8" customFormat="1" ht="15" customHeight="1">
      <c r="A4" s="9" t="s">
        <v>10</v>
      </c>
      <c r="B4" s="10">
        <v>494</v>
      </c>
      <c r="C4" s="10">
        <v>175</v>
      </c>
      <c r="D4" s="10">
        <v>94</v>
      </c>
      <c r="E4" s="10">
        <v>50</v>
      </c>
      <c r="F4" s="10">
        <v>30</v>
      </c>
    </row>
    <row r="5" spans="1:7" s="8" customFormat="1" ht="15" customHeight="1">
      <c r="A5" s="9">
        <v>2</v>
      </c>
      <c r="B5" s="11">
        <v>2737</v>
      </c>
      <c r="C5" s="11">
        <v>337</v>
      </c>
      <c r="D5" s="11">
        <v>118</v>
      </c>
      <c r="E5" s="11">
        <v>26</v>
      </c>
      <c r="F5" s="11">
        <v>21</v>
      </c>
    </row>
    <row r="6" spans="1:7" s="8" customFormat="1" ht="15" customHeight="1">
      <c r="A6" s="9">
        <v>3</v>
      </c>
      <c r="B6" s="11">
        <v>1177</v>
      </c>
      <c r="C6" s="11">
        <v>318</v>
      </c>
      <c r="D6" s="11">
        <v>217</v>
      </c>
      <c r="E6" s="11">
        <v>22</v>
      </c>
      <c r="F6" s="11">
        <v>35</v>
      </c>
    </row>
    <row r="7" spans="1:7" s="8" customFormat="1" ht="15" customHeight="1">
      <c r="A7" s="9">
        <v>4</v>
      </c>
      <c r="B7" s="11">
        <v>671</v>
      </c>
      <c r="C7" s="11">
        <v>249</v>
      </c>
      <c r="D7" s="11">
        <v>131</v>
      </c>
      <c r="E7" s="11">
        <v>27</v>
      </c>
      <c r="F7" s="11">
        <v>47</v>
      </c>
    </row>
    <row r="8" spans="1:7" s="8" customFormat="1" ht="15" customHeight="1" thickBot="1">
      <c r="A8" s="13">
        <v>5</v>
      </c>
      <c r="B8" s="15">
        <v>578</v>
      </c>
      <c r="C8" s="15">
        <v>173</v>
      </c>
      <c r="D8" s="15">
        <v>94</v>
      </c>
      <c r="E8" s="15">
        <v>33</v>
      </c>
      <c r="F8" s="15">
        <v>55</v>
      </c>
    </row>
    <row r="9" spans="1:7">
      <c r="A9" s="19"/>
      <c r="B9" s="19"/>
      <c r="C9" s="19"/>
      <c r="D9" s="19"/>
      <c r="E9" s="19"/>
      <c r="F9" s="17" t="s">
        <v>12</v>
      </c>
    </row>
    <row r="11" spans="1:7">
      <c r="G11" t="s">
        <v>13</v>
      </c>
    </row>
  </sheetData>
  <mergeCells count="1">
    <mergeCell ref="A1:F1"/>
  </mergeCells>
  <phoneticPr fontId="4"/>
  <pageMargins left="0.78740157480314965" right="0.78740157480314965" top="0.98425196850393704" bottom="0.98425196850393704" header="0.51181102362204722" footer="0.51181102362204722"/>
  <pageSetup paperSize="9" scale="99" fitToHeight="0" orientation="portrait" r:id="rId1"/>
  <headerFooter alignWithMargins="0">
    <oddHeader>&amp;R&amp;A&amp;F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ED23-7F8E-4C9F-A953-2B03E9D03685}">
  <sheetPr>
    <tabColor theme="7" tint="0.59999389629810485"/>
    <pageSetUpPr autoPageBreaks="0"/>
  </sheetPr>
  <dimension ref="A1:E11"/>
  <sheetViews>
    <sheetView showGridLines="0" zoomScaleNormal="100" zoomScaleSheetLayoutView="100" workbookViewId="0">
      <selection activeCell="K10" sqref="K10"/>
    </sheetView>
  </sheetViews>
  <sheetFormatPr defaultRowHeight="13"/>
  <cols>
    <col min="1" max="1" width="6.90625" customWidth="1"/>
    <col min="2" max="4" width="17.81640625" customWidth="1"/>
  </cols>
  <sheetData>
    <row r="1" spans="1:5" ht="16.5">
      <c r="A1" s="77" t="s">
        <v>77</v>
      </c>
      <c r="B1" s="77"/>
      <c r="C1" s="77"/>
      <c r="D1" s="77"/>
    </row>
    <row r="2" spans="1:5" s="4" customFormat="1" ht="13.5" customHeight="1" thickBot="1">
      <c r="A2" s="2"/>
      <c r="B2" s="3"/>
      <c r="C2" s="3"/>
      <c r="D2" s="3"/>
    </row>
    <row r="3" spans="1:5" s="8" customFormat="1" ht="15" customHeight="1">
      <c r="A3" s="5" t="s">
        <v>3</v>
      </c>
      <c r="B3" s="6" t="s">
        <v>78</v>
      </c>
      <c r="C3" s="7" t="s">
        <v>79</v>
      </c>
      <c r="D3" s="7" t="s">
        <v>80</v>
      </c>
    </row>
    <row r="4" spans="1:5" s="8" customFormat="1" ht="15" customHeight="1">
      <c r="A4" s="9" t="s">
        <v>10</v>
      </c>
      <c r="B4" s="10">
        <v>33</v>
      </c>
      <c r="C4" s="10">
        <v>144</v>
      </c>
      <c r="D4" s="10">
        <v>6999100</v>
      </c>
    </row>
    <row r="5" spans="1:5" s="8" customFormat="1" ht="15" customHeight="1">
      <c r="A5" s="9">
        <v>2</v>
      </c>
      <c r="B5" s="11">
        <v>402</v>
      </c>
      <c r="C5" s="11">
        <v>2318</v>
      </c>
      <c r="D5" s="11">
        <v>120008711</v>
      </c>
    </row>
    <row r="6" spans="1:5" s="8" customFormat="1" ht="15" customHeight="1">
      <c r="A6" s="9">
        <v>3</v>
      </c>
      <c r="B6" s="11">
        <v>309</v>
      </c>
      <c r="C6" s="11">
        <v>1760</v>
      </c>
      <c r="D6" s="11">
        <v>92744890</v>
      </c>
    </row>
    <row r="7" spans="1:5" s="8" customFormat="1" ht="15" customHeight="1">
      <c r="A7" s="9">
        <v>4</v>
      </c>
      <c r="B7" s="11">
        <v>133</v>
      </c>
      <c r="C7" s="11">
        <v>715</v>
      </c>
      <c r="D7" s="11">
        <v>37265400</v>
      </c>
    </row>
    <row r="8" spans="1:5" s="8" customFormat="1" ht="15" customHeight="1" thickBot="1">
      <c r="A8" s="13">
        <v>5</v>
      </c>
      <c r="B8" s="15">
        <v>25</v>
      </c>
      <c r="C8" s="15">
        <v>196</v>
      </c>
      <c r="D8" s="15">
        <v>9666900</v>
      </c>
    </row>
    <row r="9" spans="1:5">
      <c r="A9" s="19"/>
      <c r="B9" s="19"/>
      <c r="C9" s="19"/>
      <c r="D9" s="17" t="s">
        <v>12</v>
      </c>
    </row>
    <row r="11" spans="1:5">
      <c r="E11" t="s">
        <v>13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9BBB-897D-482E-B3EC-85925DC1C105}">
  <sheetPr>
    <tabColor theme="5" tint="0.59999389629810485"/>
  </sheetPr>
  <dimension ref="A1"/>
  <sheetViews>
    <sheetView workbookViewId="0">
      <selection activeCell="I16" sqref="I16"/>
    </sheetView>
  </sheetViews>
  <sheetFormatPr defaultRowHeight="13"/>
  <sheetData/>
  <phoneticPr fontId="4"/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2024-10-07T05:49:36Z</dcterms:modified>
  <cp:lastModifiedBy>芦沢　和香子</cp:lastModifiedBy>
  <dcterms:created xsi:type="dcterms:W3CDTF">2024-09-04T05:15:48Z</dcterms:created>
</cp:coreProperties>
</file>